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300" windowWidth="13890" windowHeight="822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H56" i="37" s="1"/>
  <c r="B57" i="37"/>
  <c r="C57" i="37"/>
  <c r="D57" i="37"/>
  <c r="B58" i="37"/>
  <c r="B59" i="37"/>
  <c r="C59" i="37"/>
  <c r="D59" i="37"/>
  <c r="B60" i="37"/>
  <c r="G60" i="37" s="1"/>
  <c r="C60" i="37"/>
  <c r="D60" i="37"/>
  <c r="B61" i="37"/>
  <c r="B62" i="37"/>
  <c r="C62" i="37"/>
  <c r="D62" i="37"/>
  <c r="B63" i="37"/>
  <c r="C63" i="37"/>
  <c r="D63" i="37"/>
  <c r="B64" i="37"/>
  <c r="B65" i="37"/>
  <c r="C65" i="37"/>
  <c r="D65" i="37"/>
  <c r="B66" i="37"/>
  <c r="C66" i="37"/>
  <c r="D66" i="37"/>
  <c r="G66" i="37" s="1"/>
  <c r="B67" i="37"/>
  <c r="B68" i="37"/>
  <c r="C68" i="37"/>
  <c r="D68" i="37"/>
  <c r="B69" i="37"/>
  <c r="C69" i="37"/>
  <c r="D69" i="37"/>
  <c r="B70" i="37"/>
  <c r="B71" i="37"/>
  <c r="C71" i="37"/>
  <c r="D71" i="37"/>
  <c r="G71" i="37"/>
  <c r="B72" i="37"/>
  <c r="C72" i="37"/>
  <c r="D72" i="37"/>
  <c r="G72" i="37"/>
  <c r="B73" i="37"/>
  <c r="C73" i="37"/>
  <c r="D73" i="37"/>
  <c r="G73" i="37" s="1"/>
  <c r="B74" i="37"/>
  <c r="C74" i="37"/>
  <c r="D74" i="37"/>
  <c r="G74" i="37"/>
  <c r="B75" i="37"/>
  <c r="B76" i="37"/>
  <c r="B77" i="37"/>
  <c r="C77" i="37"/>
  <c r="D77" i="37"/>
  <c r="G77" i="37"/>
  <c r="B78" i="37"/>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B86" i="37"/>
  <c r="C86" i="37"/>
  <c r="D86" i="37"/>
  <c r="B87" i="37"/>
  <c r="C87" i="37"/>
  <c r="D87" i="37"/>
  <c r="B88" i="37"/>
  <c r="C88" i="37"/>
  <c r="D88" i="37"/>
  <c r="B89" i="37"/>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G160" i="37" s="1"/>
  <c r="B161" i="37"/>
  <c r="B162" i="37"/>
  <c r="B163" i="37"/>
  <c r="C163" i="37"/>
  <c r="D163" i="37"/>
  <c r="B164" i="37"/>
  <c r="C164" i="37"/>
  <c r="D164" i="37"/>
  <c r="B165" i="37"/>
  <c r="C165" i="37"/>
  <c r="D165" i="37"/>
  <c r="G165" i="37" s="1"/>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H185" i="37" s="1"/>
  <c r="B186" i="37"/>
  <c r="B187" i="37"/>
  <c r="C187" i="37"/>
  <c r="D187" i="37"/>
  <c r="B188" i="37"/>
  <c r="C188" i="37"/>
  <c r="D188" i="37"/>
  <c r="B189" i="37"/>
  <c r="C189" i="37"/>
  <c r="D189" i="37"/>
  <c r="B190" i="37"/>
  <c r="C190" i="37"/>
  <c r="D190" i="37"/>
  <c r="B191" i="37"/>
  <c r="C191" i="37"/>
  <c r="H191" i="37" s="1"/>
  <c r="D191" i="37"/>
  <c r="B192" i="37"/>
  <c r="C192" i="37"/>
  <c r="D192" i="37"/>
  <c r="B193" i="37"/>
  <c r="C193" i="37"/>
  <c r="D193" i="37"/>
  <c r="H193" i="37" s="1"/>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H362" i="37" s="1"/>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G448" i="37" s="1"/>
  <c r="C448" i="37"/>
  <c r="D448" i="37"/>
  <c r="B449" i="37"/>
  <c r="G449" i="37" s="1"/>
  <c r="C449" i="37"/>
  <c r="D449" i="37"/>
  <c r="B450" i="37"/>
  <c r="B451" i="37"/>
  <c r="B452" i="37"/>
  <c r="G452" i="37" s="1"/>
  <c r="C452" i="37"/>
  <c r="D452" i="37"/>
  <c r="B453" i="37"/>
  <c r="G453" i="37" s="1"/>
  <c r="C453" i="37"/>
  <c r="D453" i="37"/>
  <c r="B454" i="37"/>
  <c r="B455" i="37"/>
  <c r="C455" i="37"/>
  <c r="D455" i="37"/>
  <c r="B456" i="37"/>
  <c r="C456" i="37"/>
  <c r="D456" i="37"/>
  <c r="B457" i="37"/>
  <c r="B458" i="37"/>
  <c r="G458" i="37" s="1"/>
  <c r="C458" i="37"/>
  <c r="D458" i="37"/>
  <c r="B459" i="37"/>
  <c r="G459" i="37" s="1"/>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G470" i="37" s="1"/>
  <c r="C470" i="37"/>
  <c r="D470" i="37"/>
  <c r="B471" i="37"/>
  <c r="G471" i="37" s="1"/>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G508" i="37" s="1"/>
  <c r="C508" i="37"/>
  <c r="D508" i="37"/>
  <c r="B509" i="37"/>
  <c r="G509" i="37" s="1"/>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G577" i="37" s="1"/>
  <c r="C577" i="37"/>
  <c r="D577" i="37"/>
  <c r="B578" i="37"/>
  <c r="B579" i="37"/>
  <c r="C579" i="37"/>
  <c r="D579" i="37"/>
  <c r="B580" i="37"/>
  <c r="C580" i="37"/>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G640" i="37" s="1"/>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H669" i="37" s="1"/>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B1002" i="37"/>
  <c r="G1002" i="37" s="1"/>
  <c r="C1002" i="37"/>
  <c r="D1002" i="37"/>
  <c r="B1003" i="37"/>
  <c r="G1003" i="37" s="1"/>
  <c r="C1003" i="37"/>
  <c r="D1003" i="37"/>
  <c r="B1004" i="37"/>
  <c r="G1004" i="37" s="1"/>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H1043" i="37" s="1"/>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H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G1215" i="37"/>
  <c r="B1216" i="37"/>
  <c r="C1216" i="37"/>
  <c r="D1216" i="37"/>
  <c r="B1217" i="37"/>
  <c r="C1217" i="37"/>
  <c r="D1217" i="37"/>
  <c r="B1218" i="37"/>
  <c r="C1218" i="37"/>
  <c r="D1218" i="37"/>
  <c r="G1218" i="37"/>
  <c r="B1219" i="37"/>
  <c r="B1220" i="37"/>
  <c r="B1221" i="37"/>
  <c r="C1221" i="37"/>
  <c r="D1221" i="37"/>
  <c r="B1222" i="37"/>
  <c r="C1222" i="37"/>
  <c r="D1222" i="37"/>
  <c r="B1223" i="37"/>
  <c r="C1223" i="37"/>
  <c r="G1223" i="37" s="1"/>
  <c r="D1223" i="37"/>
  <c r="B1224" i="37"/>
  <c r="C1224" i="37"/>
  <c r="D1224" i="37"/>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C1377" i="37"/>
  <c r="D1377" i="37"/>
  <c r="H1377" i="37" s="1"/>
  <c r="B1378" i="37"/>
  <c r="C1378" i="37"/>
  <c r="D1378" i="37"/>
  <c r="B1379" i="37"/>
  <c r="C1379" i="37"/>
  <c r="D1379" i="37"/>
  <c r="H1379" i="37" s="1"/>
  <c r="B1380" i="37"/>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C1401" i="37"/>
  <c r="D1401" i="37"/>
  <c r="B1402" i="37"/>
  <c r="C1402" i="37"/>
  <c r="D1402" i="37"/>
  <c r="H1402" i="37" s="1"/>
  <c r="B1403" i="37"/>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H1410" i="37" s="1"/>
  <c r="D1410" i="37"/>
  <c r="G1410" i="37"/>
  <c r="B1411" i="37"/>
  <c r="B1412" i="37"/>
  <c r="B1413" i="37"/>
  <c r="C1413" i="37"/>
  <c r="H1413" i="37" s="1"/>
  <c r="D1413" i="37"/>
  <c r="G1413" i="37"/>
  <c r="B1414" i="37"/>
  <c r="C1414" i="37"/>
  <c r="D1414" i="37"/>
  <c r="G1414" i="37"/>
  <c r="B1415" i="37"/>
  <c r="C1415" i="37"/>
  <c r="H1415" i="37" s="1"/>
  <c r="D1415" i="37"/>
  <c r="G1415" i="37"/>
  <c r="B1416" i="37"/>
  <c r="C1416" i="37"/>
  <c r="H1416" i="37" s="1"/>
  <c r="D1416" i="37"/>
  <c r="G1416" i="37"/>
  <c r="B1417" i="37"/>
  <c r="C1417" i="37"/>
  <c r="H1417" i="37" s="1"/>
  <c r="D1417" i="37"/>
  <c r="G1417" i="37"/>
  <c r="B1418" i="37"/>
  <c r="C1418" i="37"/>
  <c r="D1418" i="37"/>
  <c r="G1418" i="37"/>
  <c r="B1419" i="37"/>
  <c r="C1419" i="37"/>
  <c r="H1419" i="37" s="1"/>
  <c r="D1419" i="37"/>
  <c r="G1419" i="37"/>
  <c r="B1420" i="37"/>
  <c r="C1420" i="37"/>
  <c r="H1420" i="37" s="1"/>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D1428" i="37"/>
  <c r="G1428" i="37"/>
  <c r="B1429" i="37"/>
  <c r="C1429" i="37"/>
  <c r="H1429" i="37" s="1"/>
  <c r="D1429" i="37"/>
  <c r="G1429" i="37"/>
  <c r="B1430" i="37"/>
  <c r="C1430" i="37"/>
  <c r="D1430" i="37"/>
  <c r="G1430" i="37"/>
  <c r="B1431" i="37"/>
  <c r="C1431" i="37"/>
  <c r="H1431" i="37" s="1"/>
  <c r="D1431" i="37"/>
  <c r="G1431" i="37"/>
  <c r="B1432" i="37"/>
  <c r="C1432" i="37"/>
  <c r="H1432" i="37" s="1"/>
  <c r="D1432" i="37"/>
  <c r="G1432" i="37"/>
  <c r="B1433" i="37"/>
  <c r="B1434" i="37"/>
  <c r="C1434" i="37"/>
  <c r="D1434" i="37"/>
  <c r="H1434" i="37" s="1"/>
  <c r="B1435" i="37"/>
  <c r="C1435" i="37"/>
  <c r="D1435" i="37"/>
  <c r="B1436" i="37"/>
  <c r="C1436" i="37"/>
  <c r="D1436" i="37"/>
  <c r="B1437" i="37"/>
  <c r="C1437" i="37"/>
  <c r="D1437" i="37"/>
  <c r="B1438" i="37"/>
  <c r="C1438" i="37"/>
  <c r="D1438" i="37"/>
  <c r="H1438" i="37" s="1"/>
  <c r="B1439" i="37"/>
  <c r="C1439" i="37"/>
  <c r="D1439" i="37"/>
  <c r="B1440" i="37"/>
  <c r="C1440" i="37"/>
  <c r="D1440" i="37"/>
  <c r="B1441" i="37"/>
  <c r="B1442" i="37"/>
  <c r="B1443" i="37"/>
  <c r="C1443" i="37"/>
  <c r="D1443" i="37"/>
  <c r="B1444" i="37"/>
  <c r="C1444" i="37"/>
  <c r="D1444" i="37"/>
  <c r="H1444" i="37" s="1"/>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H1467" i="37" s="1"/>
  <c r="D1467" i="37"/>
  <c r="B1468" i="37"/>
  <c r="C1468" i="37"/>
  <c r="B1469" i="37"/>
  <c r="B1470" i="37"/>
  <c r="C1470" i="37"/>
  <c r="B1471" i="37"/>
  <c r="B1472" i="37"/>
  <c r="C1472" i="37"/>
  <c r="H1472" i="37" s="1"/>
  <c r="B1473" i="37"/>
  <c r="C1473" i="37"/>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C1492" i="37"/>
  <c r="H1492" i="37" s="1"/>
  <c r="B1493" i="37"/>
  <c r="C1493" i="37"/>
  <c r="G1493" i="37" s="1"/>
  <c r="B1494" i="37"/>
  <c r="C1494" i="37"/>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B1507" i="37"/>
  <c r="C1507" i="37"/>
  <c r="B1508" i="37"/>
  <c r="C1508" i="37"/>
  <c r="H1508" i="37" s="1"/>
  <c r="B1509" i="37"/>
  <c r="C1509" i="37"/>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C1547" i="37"/>
  <c r="H1547" i="37" s="1"/>
  <c r="B1548" i="37"/>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B1559" i="37"/>
  <c r="C1559" i="37"/>
  <c r="B1560" i="37"/>
  <c r="C1560" i="37"/>
  <c r="H1560" i="37" s="1"/>
  <c r="B1561" i="37"/>
  <c r="C1561" i="37"/>
  <c r="Q3" i="3"/>
  <c r="H1559" i="37"/>
  <c r="H1553" i="37"/>
  <c r="H1549" i="37"/>
  <c r="H1545" i="37"/>
  <c r="H1543" i="37"/>
  <c r="H1537" i="37"/>
  <c r="H1533" i="37"/>
  <c r="H1529" i="37"/>
  <c r="H1527" i="37"/>
  <c r="H1525" i="37"/>
  <c r="H1523" i="37"/>
  <c r="H1517" i="37"/>
  <c r="H1513" i="37"/>
  <c r="H1507" i="37"/>
  <c r="H1499" i="37"/>
  <c r="H1491" i="37"/>
  <c r="H1485" i="37"/>
  <c r="H1481" i="37"/>
  <c r="H1477" i="37"/>
  <c r="H1475" i="37"/>
  <c r="H1473" i="37"/>
  <c r="H1447" i="37"/>
  <c r="H1440" i="37"/>
  <c r="H1436" i="37"/>
  <c r="H1430" i="37"/>
  <c r="H1422" i="37"/>
  <c r="H1418" i="37"/>
  <c r="H1414" i="37"/>
  <c r="H1408" i="37"/>
  <c r="H1406" i="37"/>
  <c r="H1403" i="37"/>
  <c r="H1401" i="37"/>
  <c r="H1399" i="37"/>
  <c r="H1398" i="37"/>
  <c r="H1395" i="37"/>
  <c r="H1394" i="37"/>
  <c r="H1393" i="37"/>
  <c r="H1392" i="37"/>
  <c r="H1391" i="37"/>
  <c r="H1390" i="37"/>
  <c r="H1387" i="37"/>
  <c r="H1385" i="37"/>
  <c r="H1383" i="37"/>
  <c r="H1380" i="37"/>
  <c r="H1378" i="37"/>
  <c r="H1375" i="37"/>
  <c r="H1373" i="37"/>
  <c r="H1367" i="37"/>
  <c r="H1362" i="37"/>
  <c r="H1360" i="37"/>
  <c r="H1356" i="37"/>
  <c r="H1354"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2" i="37"/>
  <c r="H190" i="37"/>
  <c r="H189" i="37"/>
  <c r="H188" i="37"/>
  <c r="H187" i="37"/>
  <c r="H184" i="37"/>
  <c r="H183" i="37"/>
  <c r="H182" i="37"/>
  <c r="H181" i="37"/>
  <c r="H180" i="37"/>
  <c r="H178" i="37"/>
  <c r="H177" i="37"/>
  <c r="H176" i="37"/>
  <c r="H174" i="37"/>
  <c r="H173"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71" i="37"/>
  <c r="H69" i="37"/>
  <c r="H68" i="37"/>
  <c r="H66" i="37"/>
  <c r="H65" i="37"/>
  <c r="H63" i="37"/>
  <c r="H62" i="37"/>
  <c r="H60" i="37"/>
  <c r="H57"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s="1"/>
  <c r="B28" i="3" s="1"/>
  <c r="G29" i="3"/>
  <c r="H29" i="3"/>
  <c r="G31" i="3"/>
  <c r="H31" i="3"/>
  <c r="G32" i="3"/>
  <c r="H32" i="3"/>
  <c r="G33" i="3"/>
  <c r="H33" i="3"/>
  <c r="G34" i="3"/>
  <c r="H34" i="3"/>
  <c r="G35" i="3"/>
  <c r="H35" i="3"/>
  <c r="G36" i="3"/>
  <c r="H36" i="3"/>
  <c r="G37" i="3"/>
  <c r="H37" i="3"/>
  <c r="E37" i="3"/>
  <c r="B37" i="3" s="1"/>
  <c r="G38" i="3"/>
  <c r="H38" i="3"/>
  <c r="E38" i="3" s="1"/>
  <c r="G39" i="3"/>
  <c r="H39" i="3"/>
  <c r="G40" i="3"/>
  <c r="H40" i="3"/>
  <c r="G41" i="3"/>
  <c r="H41" i="3"/>
  <c r="G42" i="3"/>
  <c r="H42" i="3"/>
  <c r="E42" i="3" s="1"/>
  <c r="G43" i="3"/>
  <c r="H43" i="3"/>
  <c r="G44" i="3"/>
  <c r="H44" i="3"/>
  <c r="G45" i="3"/>
  <c r="H45" i="3"/>
  <c r="G46" i="3"/>
  <c r="H46" i="3"/>
  <c r="E46" i="3" s="1"/>
  <c r="G47" i="3"/>
  <c r="H47" i="3"/>
  <c r="G48" i="3"/>
  <c r="H48" i="3"/>
  <c r="G49" i="3"/>
  <c r="H49" i="3"/>
  <c r="E49" i="3" s="1"/>
  <c r="B49" i="3" s="1"/>
  <c r="G50" i="3"/>
  <c r="H50" i="3"/>
  <c r="G51" i="3"/>
  <c r="E51" i="3" s="1"/>
  <c r="H51" i="3"/>
  <c r="G52" i="3"/>
  <c r="H52" i="3"/>
  <c r="G53" i="3"/>
  <c r="H53" i="3"/>
  <c r="E53" i="3"/>
  <c r="B53" i="3" s="1"/>
  <c r="G54" i="3"/>
  <c r="H54" i="3"/>
  <c r="E54" i="3" s="1"/>
  <c r="G55" i="3"/>
  <c r="H55" i="3"/>
  <c r="G56" i="3"/>
  <c r="H56" i="3"/>
  <c r="G57" i="3"/>
  <c r="H57" i="3"/>
  <c r="E57" i="3" s="1"/>
  <c r="B57" i="3" s="1"/>
  <c r="G58" i="3"/>
  <c r="H58" i="3"/>
  <c r="G59" i="3"/>
  <c r="E59" i="3" s="1"/>
  <c r="H59" i="3"/>
  <c r="G60" i="3"/>
  <c r="H60" i="3"/>
  <c r="G61" i="3"/>
  <c r="H61" i="3"/>
  <c r="E61" i="3"/>
  <c r="B61" i="3" s="1"/>
  <c r="G62" i="3"/>
  <c r="H62" i="3"/>
  <c r="E62" i="3" s="1"/>
  <c r="G63" i="3"/>
  <c r="H63" i="3"/>
  <c r="G64" i="3"/>
  <c r="H64" i="3"/>
  <c r="G65" i="3"/>
  <c r="H65" i="3"/>
  <c r="E65" i="3" s="1"/>
  <c r="B65" i="3" s="1"/>
  <c r="G66" i="3"/>
  <c r="H66" i="3"/>
  <c r="G67" i="3"/>
  <c r="E67" i="3" s="1"/>
  <c r="H67" i="3"/>
  <c r="G68" i="3"/>
  <c r="H68" i="3"/>
  <c r="G69" i="3"/>
  <c r="H69" i="3"/>
  <c r="E69" i="3"/>
  <c r="B69" i="3" s="1"/>
  <c r="G70" i="3"/>
  <c r="H70" i="3"/>
  <c r="E70" i="3" s="1"/>
  <c r="G71" i="3"/>
  <c r="H71" i="3"/>
  <c r="G72" i="3"/>
  <c r="H72" i="3"/>
  <c r="G73" i="3"/>
  <c r="H73" i="3"/>
  <c r="E73" i="3" s="1"/>
  <c r="B73" i="3" s="1"/>
  <c r="G74" i="3"/>
  <c r="H74" i="3"/>
  <c r="G75" i="3"/>
  <c r="E75" i="3" s="1"/>
  <c r="H75" i="3"/>
  <c r="G76" i="3"/>
  <c r="H76" i="3"/>
  <c r="G77" i="3"/>
  <c r="H77" i="3"/>
  <c r="E77" i="3"/>
  <c r="B77" i="3" s="1"/>
  <c r="G78" i="3"/>
  <c r="H78" i="3"/>
  <c r="E78" i="3" s="1"/>
  <c r="G79" i="3"/>
  <c r="H79" i="3"/>
  <c r="G80" i="3"/>
  <c r="H80" i="3"/>
  <c r="G81" i="3"/>
  <c r="H81" i="3"/>
  <c r="E81" i="3" s="1"/>
  <c r="B81" i="3" s="1"/>
  <c r="G82" i="3"/>
  <c r="H82" i="3"/>
  <c r="G83" i="3"/>
  <c r="E83" i="3" s="1"/>
  <c r="H83" i="3"/>
  <c r="G84" i="3"/>
  <c r="H84" i="3"/>
  <c r="G85" i="3"/>
  <c r="H85" i="3"/>
  <c r="E85" i="3"/>
  <c r="B85" i="3" s="1"/>
  <c r="G86" i="3"/>
  <c r="H86" i="3"/>
  <c r="E86" i="3" s="1"/>
  <c r="G87" i="3"/>
  <c r="H87" i="3"/>
  <c r="G88" i="3"/>
  <c r="H88" i="3"/>
  <c r="G89" i="3"/>
  <c r="H89" i="3"/>
  <c r="E89" i="3" s="1"/>
  <c r="B89" i="3" s="1"/>
  <c r="G90" i="3"/>
  <c r="H90" i="3"/>
  <c r="G91" i="3"/>
  <c r="E91" i="3" s="1"/>
  <c r="H91" i="3"/>
  <c r="G92" i="3"/>
  <c r="H92" i="3"/>
  <c r="G93" i="3"/>
  <c r="H93" i="3"/>
  <c r="E93" i="3"/>
  <c r="B93" i="3" s="1"/>
  <c r="G94" i="3"/>
  <c r="H94" i="3"/>
  <c r="E94" i="3" s="1"/>
  <c r="G95" i="3"/>
  <c r="H95" i="3"/>
  <c r="G96" i="3"/>
  <c r="H96" i="3"/>
  <c r="G97" i="3"/>
  <c r="H97" i="3"/>
  <c r="E97" i="3" s="1"/>
  <c r="B97" i="3" s="1"/>
  <c r="G98" i="3"/>
  <c r="H98" i="3"/>
  <c r="G99" i="3"/>
  <c r="E99" i="3" s="1"/>
  <c r="H99" i="3"/>
  <c r="G100" i="3"/>
  <c r="H100" i="3"/>
  <c r="G101" i="3"/>
  <c r="H101" i="3"/>
  <c r="E101" i="3"/>
  <c r="B101" i="3" s="1"/>
  <c r="G102" i="3"/>
  <c r="H102" i="3"/>
  <c r="E102" i="3" s="1"/>
  <c r="G103" i="3"/>
  <c r="H103" i="3"/>
  <c r="G104" i="3"/>
  <c r="H104" i="3"/>
  <c r="G105" i="3"/>
  <c r="H105" i="3"/>
  <c r="E105" i="3" s="1"/>
  <c r="B105" i="3" s="1"/>
  <c r="G106" i="3"/>
  <c r="H106" i="3"/>
  <c r="G107" i="3"/>
  <c r="E107" i="3" s="1"/>
  <c r="H107" i="3"/>
  <c r="G108" i="3"/>
  <c r="H108" i="3"/>
  <c r="G109" i="3"/>
  <c r="H109" i="3"/>
  <c r="E109" i="3"/>
  <c r="B109" i="3" s="1"/>
  <c r="G110" i="3"/>
  <c r="H110" i="3"/>
  <c r="E110" i="3" s="1"/>
  <c r="G111" i="3"/>
  <c r="H111" i="3"/>
  <c r="G112" i="3"/>
  <c r="H112" i="3"/>
  <c r="G113" i="3"/>
  <c r="H113" i="3"/>
  <c r="E113" i="3" s="1"/>
  <c r="B113" i="3" s="1"/>
  <c r="G114" i="3"/>
  <c r="H114" i="3"/>
  <c r="G115" i="3"/>
  <c r="E115" i="3" s="1"/>
  <c r="H115" i="3"/>
  <c r="G116" i="3"/>
  <c r="H116" i="3"/>
  <c r="G117" i="3"/>
  <c r="H117" i="3"/>
  <c r="E117" i="3"/>
  <c r="B117" i="3" s="1"/>
  <c r="G118" i="3"/>
  <c r="H118" i="3"/>
  <c r="E118" i="3" s="1"/>
  <c r="G119" i="3"/>
  <c r="H119" i="3"/>
  <c r="G120" i="3"/>
  <c r="H120" i="3"/>
  <c r="G121" i="3"/>
  <c r="H121" i="3"/>
  <c r="E121" i="3" s="1"/>
  <c r="B121" i="3" s="1"/>
  <c r="G122" i="3"/>
  <c r="H122" i="3"/>
  <c r="G123" i="3"/>
  <c r="E123" i="3" s="1"/>
  <c r="H123" i="3"/>
  <c r="G124" i="3"/>
  <c r="H124" i="3"/>
  <c r="G125" i="3"/>
  <c r="H125" i="3"/>
  <c r="E125" i="3"/>
  <c r="B125" i="3" s="1"/>
  <c r="G126" i="3"/>
  <c r="H126" i="3"/>
  <c r="E126" i="3" s="1"/>
  <c r="G127" i="3"/>
  <c r="H127" i="3"/>
  <c r="G128" i="3"/>
  <c r="H128" i="3"/>
  <c r="G129" i="3"/>
  <c r="H129" i="3"/>
  <c r="E129" i="3" s="1"/>
  <c r="B129" i="3" s="1"/>
  <c r="G130" i="3"/>
  <c r="H130" i="3"/>
  <c r="G131" i="3"/>
  <c r="E131" i="3" s="1"/>
  <c r="H131" i="3"/>
  <c r="G132" i="3"/>
  <c r="H132" i="3"/>
  <c r="G133" i="3"/>
  <c r="H133" i="3"/>
  <c r="E133" i="3"/>
  <c r="B133" i="3" s="1"/>
  <c r="G134" i="3"/>
  <c r="H134" i="3"/>
  <c r="E134" i="3" s="1"/>
  <c r="G135" i="3"/>
  <c r="H135" i="3"/>
  <c r="G136" i="3"/>
  <c r="H136" i="3"/>
  <c r="G137" i="3"/>
  <c r="H137" i="3"/>
  <c r="E137" i="3" s="1"/>
  <c r="B137" i="3" s="1"/>
  <c r="G138" i="3"/>
  <c r="H138" i="3"/>
  <c r="G140" i="3"/>
  <c r="H140" i="3"/>
  <c r="G141" i="3"/>
  <c r="H141" i="3"/>
  <c r="E141" i="3"/>
  <c r="B141" i="3" s="1"/>
  <c r="G142" i="3"/>
  <c r="H142" i="3"/>
  <c r="E142" i="3" s="1"/>
  <c r="G143" i="3"/>
  <c r="H143" i="3"/>
  <c r="G144" i="3"/>
  <c r="H144" i="3"/>
  <c r="G145" i="3"/>
  <c r="H145" i="3"/>
  <c r="E145" i="3" s="1"/>
  <c r="B145" i="3" s="1"/>
  <c r="G146" i="3"/>
  <c r="H146" i="3"/>
  <c r="G147" i="3"/>
  <c r="E147" i="3" s="1"/>
  <c r="B147" i="3" s="1"/>
  <c r="H147" i="3"/>
  <c r="G148" i="3"/>
  <c r="H148" i="3"/>
  <c r="G149" i="3"/>
  <c r="H149" i="3"/>
  <c r="E149" i="3"/>
  <c r="B149" i="3" s="1"/>
  <c r="G150" i="3"/>
  <c r="H150" i="3"/>
  <c r="E150" i="3" s="1"/>
  <c r="G151" i="3"/>
  <c r="H151" i="3"/>
  <c r="G152" i="3"/>
  <c r="H152" i="3"/>
  <c r="G153" i="3"/>
  <c r="H153" i="3"/>
  <c r="E153" i="3" s="1"/>
  <c r="B153" i="3" s="1"/>
  <c r="G154" i="3"/>
  <c r="H154" i="3"/>
  <c r="G155" i="3"/>
  <c r="E155" i="3" s="1"/>
  <c r="B155" i="3" s="1"/>
  <c r="H155" i="3"/>
  <c r="G156" i="3"/>
  <c r="H156" i="3"/>
  <c r="T158" i="3"/>
  <c r="G162" i="3"/>
  <c r="E162" i="3"/>
  <c r="B162" i="3" s="1"/>
  <c r="G164" i="3"/>
  <c r="E164" i="3" s="1"/>
  <c r="G166" i="3"/>
  <c r="E166" i="3" s="1"/>
  <c r="B166" i="3" s="1"/>
  <c r="G212" i="3"/>
  <c r="H212" i="3"/>
  <c r="G260" i="3"/>
  <c r="H260" i="3"/>
  <c r="G263" i="3"/>
  <c r="H263" i="3"/>
  <c r="G264" i="3"/>
  <c r="H264" i="3"/>
  <c r="G265" i="3"/>
  <c r="H265" i="3"/>
  <c r="E265" i="3" s="1"/>
  <c r="G268" i="3"/>
  <c r="H268" i="3"/>
  <c r="E268" i="3" s="1"/>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E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8" i="3" s="1"/>
  <c r="F287" i="3"/>
  <c r="F286" i="3"/>
  <c r="F285" i="3"/>
  <c r="F284" i="3"/>
  <c r="F283" i="3"/>
  <c r="F282" i="3"/>
  <c r="F281" i="3"/>
  <c r="F280" i="3"/>
  <c r="F279" i="3"/>
  <c r="B279" i="3" s="1"/>
  <c r="F278" i="3"/>
  <c r="F277" i="3"/>
  <c r="F276" i="3"/>
  <c r="F275" i="3"/>
  <c r="F274" i="3"/>
  <c r="F273" i="3"/>
  <c r="B273" i="3" s="1"/>
  <c r="F272" i="3"/>
  <c r="B272" i="3" s="1"/>
  <c r="F271" i="3"/>
  <c r="F270" i="3"/>
  <c r="F269" i="3"/>
  <c r="F268" i="3"/>
  <c r="F267" i="3"/>
  <c r="F266" i="3"/>
  <c r="F265" i="3"/>
  <c r="B265" i="3" s="1"/>
  <c r="F264" i="3"/>
  <c r="F263" i="3"/>
  <c r="F262" i="3"/>
  <c r="L260" i="3"/>
  <c r="F260" i="3" s="1"/>
  <c r="L258" i="3"/>
  <c r="M258" i="3"/>
  <c r="F258" i="3"/>
  <c r="B258" i="3" s="1"/>
  <c r="L257" i="3"/>
  <c r="M257" i="3"/>
  <c r="L256" i="3"/>
  <c r="M256" i="3"/>
  <c r="L255" i="3"/>
  <c r="M255" i="3"/>
  <c r="F255" i="3" s="1"/>
  <c r="B255" i="3" s="1"/>
  <c r="L254" i="3"/>
  <c r="M254" i="3"/>
  <c r="F254" i="3" s="1"/>
  <c r="B254" i="3" s="1"/>
  <c r="L253" i="3"/>
  <c r="M253" i="3"/>
  <c r="L252" i="3"/>
  <c r="M252" i="3"/>
  <c r="L251" i="3"/>
  <c r="M251" i="3"/>
  <c r="L250" i="3"/>
  <c r="M250" i="3"/>
  <c r="F250" i="3"/>
  <c r="B250" i="3" s="1"/>
  <c r="L249" i="3"/>
  <c r="M249" i="3"/>
  <c r="L248" i="3"/>
  <c r="M248" i="3"/>
  <c r="L247" i="3"/>
  <c r="M247" i="3"/>
  <c r="F247" i="3" s="1"/>
  <c r="B247" i="3" s="1"/>
  <c r="L246" i="3"/>
  <c r="M246" i="3"/>
  <c r="F246" i="3" s="1"/>
  <c r="B246" i="3" s="1"/>
  <c r="L245" i="3"/>
  <c r="M245" i="3"/>
  <c r="L244" i="3"/>
  <c r="M244" i="3"/>
  <c r="L243" i="3"/>
  <c r="M243" i="3"/>
  <c r="L242" i="3"/>
  <c r="M242" i="3"/>
  <c r="F242" i="3"/>
  <c r="B242" i="3" s="1"/>
  <c r="L241" i="3"/>
  <c r="M241" i="3"/>
  <c r="L240" i="3"/>
  <c r="M240" i="3"/>
  <c r="L239" i="3"/>
  <c r="M239" i="3"/>
  <c r="F239" i="3" s="1"/>
  <c r="B239" i="3" s="1"/>
  <c r="L238" i="3"/>
  <c r="M238" i="3"/>
  <c r="F238" i="3" s="1"/>
  <c r="B238" i="3" s="1"/>
  <c r="L237" i="3"/>
  <c r="M237" i="3"/>
  <c r="L236" i="3"/>
  <c r="M236" i="3"/>
  <c r="L235" i="3"/>
  <c r="M235" i="3"/>
  <c r="L234" i="3"/>
  <c r="M234" i="3"/>
  <c r="F234" i="3"/>
  <c r="B234" i="3" s="1"/>
  <c r="L233" i="3"/>
  <c r="M233" i="3"/>
  <c r="L232" i="3"/>
  <c r="M232" i="3"/>
  <c r="L231" i="3"/>
  <c r="M231" i="3"/>
  <c r="F231" i="3" s="1"/>
  <c r="B231" i="3" s="1"/>
  <c r="L230" i="3"/>
  <c r="M230" i="3"/>
  <c r="F230" i="3" s="1"/>
  <c r="B230" i="3" s="1"/>
  <c r="L229" i="3"/>
  <c r="M229" i="3"/>
  <c r="L228" i="3"/>
  <c r="M228" i="3"/>
  <c r="L227" i="3"/>
  <c r="M227" i="3"/>
  <c r="L226" i="3"/>
  <c r="M226" i="3"/>
  <c r="F226" i="3"/>
  <c r="B226" i="3" s="1"/>
  <c r="L225" i="3"/>
  <c r="M225" i="3"/>
  <c r="L224" i="3"/>
  <c r="M224" i="3"/>
  <c r="L223" i="3"/>
  <c r="M223" i="3"/>
  <c r="F223" i="3" s="1"/>
  <c r="B223" i="3" s="1"/>
  <c r="L222" i="3"/>
  <c r="M222" i="3"/>
  <c r="F222" i="3" s="1"/>
  <c r="B222" i="3" s="1"/>
  <c r="L221" i="3"/>
  <c r="M221" i="3"/>
  <c r="L220" i="3"/>
  <c r="M220" i="3"/>
  <c r="L219" i="3"/>
  <c r="M219" i="3"/>
  <c r="L218" i="3"/>
  <c r="M218" i="3"/>
  <c r="F218" i="3"/>
  <c r="B218" i="3" s="1"/>
  <c r="L217" i="3"/>
  <c r="M217" i="3"/>
  <c r="L216" i="3"/>
  <c r="M216" i="3"/>
  <c r="L215" i="3"/>
  <c r="M215" i="3"/>
  <c r="F215" i="3" s="1"/>
  <c r="B215" i="3" s="1"/>
  <c r="L214" i="3"/>
  <c r="M214" i="3"/>
  <c r="F214" i="3" s="1"/>
  <c r="B214" i="3" s="1"/>
  <c r="L213" i="3"/>
  <c r="M213" i="3"/>
  <c r="F212" i="3"/>
  <c r="L210" i="3"/>
  <c r="M210" i="3"/>
  <c r="L209" i="3"/>
  <c r="L208" i="3"/>
  <c r="F208" i="3"/>
  <c r="B208" i="3" s="1"/>
  <c r="L207" i="3"/>
  <c r="M207" i="3"/>
  <c r="L206" i="3"/>
  <c r="M206" i="3"/>
  <c r="L205" i="3"/>
  <c r="M205" i="3"/>
  <c r="L204" i="3"/>
  <c r="M204" i="3"/>
  <c r="L203" i="3"/>
  <c r="M203" i="3"/>
  <c r="L202" i="3"/>
  <c r="M202" i="3"/>
  <c r="L201" i="3"/>
  <c r="M201" i="3"/>
  <c r="L200" i="3"/>
  <c r="M200" i="3"/>
  <c r="F200" i="3" s="1"/>
  <c r="B200" i="3" s="1"/>
  <c r="L199" i="3"/>
  <c r="M199" i="3"/>
  <c r="B164" i="3"/>
  <c r="B150" i="3"/>
  <c r="B142" i="3"/>
  <c r="B134" i="3"/>
  <c r="B131" i="3"/>
  <c r="B126" i="3"/>
  <c r="B123" i="3"/>
  <c r="B118" i="3"/>
  <c r="B115" i="3"/>
  <c r="B110" i="3"/>
  <c r="B107" i="3"/>
  <c r="B102" i="3"/>
  <c r="B99" i="3"/>
  <c r="B94" i="3"/>
  <c r="B91" i="3"/>
  <c r="B86" i="3"/>
  <c r="B83" i="3"/>
  <c r="B78" i="3"/>
  <c r="B75" i="3"/>
  <c r="B70" i="3"/>
  <c r="B67" i="3"/>
  <c r="B62" i="3"/>
  <c r="B59" i="3"/>
  <c r="B54" i="3"/>
  <c r="B51" i="3"/>
  <c r="B46" i="3"/>
  <c r="B42" i="3"/>
  <c r="B38" i="3"/>
  <c r="B26" i="3"/>
  <c r="L7" i="3"/>
  <c r="F7" i="3" s="1"/>
  <c r="F4" i="3" s="1"/>
  <c r="F261" i="3"/>
  <c r="F292"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548" i="37" l="1"/>
  <c r="E285" i="3"/>
  <c r="G1253" i="37"/>
  <c r="G1251" i="37"/>
  <c r="G1547" i="37"/>
  <c r="G1227" i="37"/>
  <c r="G1225" i="37"/>
  <c r="G1221" i="37"/>
  <c r="G1216" i="37"/>
  <c r="G1198" i="37"/>
  <c r="G1146" i="37"/>
  <c r="E175" i="27"/>
  <c r="G1137" i="37"/>
  <c r="G1133" i="37"/>
  <c r="G1129" i="37"/>
  <c r="G1026" i="37"/>
  <c r="G1025" i="37"/>
  <c r="G1005" i="37"/>
  <c r="G1001" i="37"/>
  <c r="G641" i="37"/>
  <c r="G638" i="37"/>
  <c r="F209" i="3"/>
  <c r="B209" i="3" s="1"/>
  <c r="H179" i="37"/>
  <c r="G59" i="37"/>
  <c r="E314" i="1"/>
  <c r="D303" i="37" s="1"/>
  <c r="F196" i="1"/>
  <c r="F185" i="1"/>
  <c r="G163" i="37"/>
  <c r="H73" i="37"/>
  <c r="E33" i="3"/>
  <c r="B33" i="3" s="1"/>
  <c r="F201" i="3"/>
  <c r="B201" i="3" s="1"/>
  <c r="E30" i="3"/>
  <c r="B30" i="3" s="1"/>
  <c r="G158" i="37"/>
  <c r="E31" i="3"/>
  <c r="B31" i="3" s="1"/>
  <c r="E141" i="1"/>
  <c r="D131" i="37" s="1"/>
  <c r="G78" i="37"/>
  <c r="E35" i="3"/>
  <c r="B35" i="3" s="1"/>
  <c r="D424" i="1"/>
  <c r="D223" i="1"/>
  <c r="F195" i="27"/>
  <c r="F239" i="27"/>
  <c r="K59" i="42"/>
  <c r="B280" i="3"/>
  <c r="K20" i="37"/>
  <c r="E277" i="3"/>
  <c r="B277" i="3" s="1"/>
  <c r="E275" i="3"/>
  <c r="B275" i="3" s="1"/>
  <c r="E274" i="3"/>
  <c r="E269" i="3"/>
  <c r="B269" i="3" s="1"/>
  <c r="E264" i="3"/>
  <c r="B264" i="3" s="1"/>
  <c r="E263" i="3"/>
  <c r="B263" i="3" s="1"/>
  <c r="E154" i="3"/>
  <c r="B154" i="3" s="1"/>
  <c r="E152" i="3"/>
  <c r="B152" i="3" s="1"/>
  <c r="E151" i="3"/>
  <c r="B151" i="3" s="1"/>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45" i="3"/>
  <c r="B45" i="3" s="1"/>
  <c r="E43" i="3"/>
  <c r="B43" i="3" s="1"/>
  <c r="E41" i="3"/>
  <c r="B41" i="3" s="1"/>
  <c r="E39" i="3"/>
  <c r="B39" i="3" s="1"/>
  <c r="E34" i="3"/>
  <c r="B34" i="3" s="1"/>
  <c r="E29" i="3"/>
  <c r="B29" i="3" s="1"/>
  <c r="H1365" i="37"/>
  <c r="H1369" i="37"/>
  <c r="H1489" i="37"/>
  <c r="H1493" i="37"/>
  <c r="G1561" i="37"/>
  <c r="G1558" i="37"/>
  <c r="G1509" i="37"/>
  <c r="G1506" i="37"/>
  <c r="G1494" i="37"/>
  <c r="G1492" i="37"/>
  <c r="G1491" i="37"/>
  <c r="G1399" i="37"/>
  <c r="G1395" i="37"/>
  <c r="G1393" i="37"/>
  <c r="G1391" i="37"/>
  <c r="G1213" i="37"/>
  <c r="G1211" i="37"/>
  <c r="F204" i="3"/>
  <c r="B204" i="3" s="1"/>
  <c r="F210" i="3"/>
  <c r="B210" i="3" s="1"/>
  <c r="F219" i="3"/>
  <c r="B219" i="3" s="1"/>
  <c r="F227" i="3"/>
  <c r="B227" i="3" s="1"/>
  <c r="F235" i="3"/>
  <c r="B235" i="3" s="1"/>
  <c r="F243" i="3"/>
  <c r="B243" i="3" s="1"/>
  <c r="F251" i="3"/>
  <c r="B251" i="3" s="1"/>
  <c r="B274" i="3"/>
  <c r="B285" i="3"/>
  <c r="G1444" i="37"/>
  <c r="I1444" i="37" s="1"/>
  <c r="G1440" i="37"/>
  <c r="I1440" i="37" s="1"/>
  <c r="G1438" i="37"/>
  <c r="I1438" i="37" s="1"/>
  <c r="G1436" i="37"/>
  <c r="I1436" i="37" s="1"/>
  <c r="G1434" i="37"/>
  <c r="I1434" i="37" s="1"/>
  <c r="I1432" i="37"/>
  <c r="I1430" i="37"/>
  <c r="I1428" i="37"/>
  <c r="G1402" i="37"/>
  <c r="G1398" i="37"/>
  <c r="G1394" i="37"/>
  <c r="G1392" i="37"/>
  <c r="G1390" i="37"/>
  <c r="G1379" i="37"/>
  <c r="G1377" i="37"/>
  <c r="G1346" i="37"/>
  <c r="G1344" i="37"/>
  <c r="G1126" i="37"/>
  <c r="G1124" i="37"/>
  <c r="G1122" i="37"/>
  <c r="G1120" i="37"/>
  <c r="G1114" i="37"/>
  <c r="G1095" i="37"/>
  <c r="G1093" i="37"/>
  <c r="G1091" i="37"/>
  <c r="G1087" i="37"/>
  <c r="G1085" i="37"/>
  <c r="G1083" i="37"/>
  <c r="G1081" i="37"/>
  <c r="G1079" i="37"/>
  <c r="G1077" i="37"/>
  <c r="G1033" i="37"/>
  <c r="G1031" i="37"/>
  <c r="G1029" i="37"/>
  <c r="G1010" i="37"/>
  <c r="G988" i="37"/>
  <c r="G982" i="37"/>
  <c r="G794" i="37"/>
  <c r="G792" i="37"/>
  <c r="G1473" i="37"/>
  <c r="H1465" i="37"/>
  <c r="H1445" i="37"/>
  <c r="H1443" i="37"/>
  <c r="G1443" i="37"/>
  <c r="H1439" i="37"/>
  <c r="G1439" i="37"/>
  <c r="H1437" i="37"/>
  <c r="G1437" i="37"/>
  <c r="H1435" i="37"/>
  <c r="G1435" i="37"/>
  <c r="G1403" i="37"/>
  <c r="G1401" i="37"/>
  <c r="G1380" i="37"/>
  <c r="G1378" i="37"/>
  <c r="G1347" i="37"/>
  <c r="G1345" i="37"/>
  <c r="G1217" i="37"/>
  <c r="G1214" i="37"/>
  <c r="G1210" i="37"/>
  <c r="G1150" i="37"/>
  <c r="G1142" i="37"/>
  <c r="G1127" i="37"/>
  <c r="G1125" i="37"/>
  <c r="G1123" i="37"/>
  <c r="G1121" i="37"/>
  <c r="G1115" i="37"/>
  <c r="G1113" i="37"/>
  <c r="G1111" i="37"/>
  <c r="G1109" i="37"/>
  <c r="G1107" i="37"/>
  <c r="G1094" i="37"/>
  <c r="G1092" i="37"/>
  <c r="G1090" i="37"/>
  <c r="G1086" i="37"/>
  <c r="G1084" i="37"/>
  <c r="G1082" i="37"/>
  <c r="G1080" i="37"/>
  <c r="G1078" i="37"/>
  <c r="G1054" i="37"/>
  <c r="G1052" i="37"/>
  <c r="G1048" i="37"/>
  <c r="G1046" i="37"/>
  <c r="G1044" i="37"/>
  <c r="G1042" i="37"/>
  <c r="G1032" i="37"/>
  <c r="G1030" i="37"/>
  <c r="G1028" i="37"/>
  <c r="G1011" i="37"/>
  <c r="G1009" i="37"/>
  <c r="G987" i="37"/>
  <c r="G985" i="37"/>
  <c r="G981" i="37"/>
  <c r="G793" i="37"/>
  <c r="G639" i="37"/>
  <c r="G583" i="37"/>
  <c r="G545" i="37"/>
  <c r="G543" i="37"/>
  <c r="G525" i="37"/>
  <c r="G523" i="37"/>
  <c r="G515" i="37"/>
  <c r="G505" i="37"/>
  <c r="G503" i="37"/>
  <c r="G501" i="37"/>
  <c r="G499" i="37"/>
  <c r="G479" i="37"/>
  <c r="G477" i="37"/>
  <c r="G467" i="37"/>
  <c r="G465" i="37"/>
  <c r="G455" i="37"/>
  <c r="G444" i="37"/>
  <c r="G442" i="37"/>
  <c r="G440" i="37"/>
  <c r="G420" i="37"/>
  <c r="H172" i="37"/>
  <c r="G164" i="37"/>
  <c r="G159" i="37"/>
  <c r="G117" i="37"/>
  <c r="G65" i="37"/>
  <c r="G1209" i="37"/>
  <c r="E283" i="3"/>
  <c r="B283" i="3" s="1"/>
  <c r="G1056" i="37"/>
  <c r="G1008" i="37"/>
  <c r="G1007" i="37"/>
  <c r="G989" i="37"/>
  <c r="G986" i="37"/>
  <c r="G980" i="37"/>
  <c r="E260" i="3"/>
  <c r="G377" i="37"/>
  <c r="F421" i="1"/>
  <c r="F205" i="3"/>
  <c r="B205" i="3" s="1"/>
  <c r="F177" i="1"/>
  <c r="F167" i="1"/>
  <c r="D160" i="1"/>
  <c r="D134" i="1"/>
  <c r="F68" i="1"/>
  <c r="H59" i="37"/>
  <c r="H64" i="37"/>
  <c r="H50" i="37"/>
  <c r="H41" i="37"/>
  <c r="G179" i="3"/>
  <c r="E179" i="3" s="1"/>
  <c r="B179" i="3" s="1"/>
  <c r="G481" i="37"/>
  <c r="D462" i="1"/>
  <c r="H195" i="37"/>
  <c r="H162" i="37"/>
  <c r="D628" i="1"/>
  <c r="G541" i="37"/>
  <c r="E92" i="27"/>
  <c r="D1058" i="37"/>
  <c r="D13" i="33"/>
  <c r="C1425" i="37" s="1"/>
  <c r="D136" i="36"/>
  <c r="C1411" i="37" s="1"/>
  <c r="E96" i="36"/>
  <c r="D1371" i="37" s="1"/>
  <c r="D96" i="36"/>
  <c r="E42" i="36"/>
  <c r="D1317" i="37" s="1"/>
  <c r="D42" i="36"/>
  <c r="E12" i="36"/>
  <c r="D12" i="36"/>
  <c r="C1287" i="37" s="1"/>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50" i="1"/>
  <c r="D40" i="37" s="1"/>
  <c r="E354" i="1"/>
  <c r="D343" i="37" s="1"/>
  <c r="H328" i="37"/>
  <c r="H304" i="37"/>
  <c r="D147" i="1"/>
  <c r="D116" i="1"/>
  <c r="C106" i="37" s="1"/>
  <c r="D85" i="1"/>
  <c r="C75" i="37" s="1"/>
  <c r="H76" i="37"/>
  <c r="D13" i="1"/>
  <c r="C3" i="37" s="1"/>
  <c r="H19" i="37"/>
  <c r="D399" i="1"/>
  <c r="C388" i="37" s="1"/>
  <c r="G223" i="37"/>
  <c r="D204" i="1"/>
  <c r="C194" i="37" s="1"/>
  <c r="D18" i="27"/>
  <c r="C983" i="37" s="1"/>
  <c r="F58" i="27"/>
  <c r="F69" i="27"/>
  <c r="D75" i="27"/>
  <c r="C1040" i="37" s="1"/>
  <c r="F76" i="27"/>
  <c r="D139" i="27"/>
  <c r="C1104" i="37" s="1"/>
  <c r="F140" i="27"/>
  <c r="D151" i="27"/>
  <c r="F154" i="27"/>
  <c r="E187" i="27"/>
  <c r="D1152" i="37" s="1"/>
  <c r="F188" i="27"/>
  <c r="F221" i="27"/>
  <c r="F231" i="27"/>
  <c r="E235" i="27"/>
  <c r="D1200" i="37" s="1"/>
  <c r="F236" i="27"/>
  <c r="F247" i="27"/>
  <c r="D254" i="27"/>
  <c r="C1219" i="37" s="1"/>
  <c r="F255" i="27"/>
  <c r="H1389" i="37"/>
  <c r="G1389" i="37"/>
  <c r="H1295" i="37"/>
  <c r="H1497" i="37"/>
  <c r="G1497" i="37"/>
  <c r="D13" i="30"/>
  <c r="C1469" i="37" s="1"/>
  <c r="H1469" i="37" s="1"/>
  <c r="H1557" i="37"/>
  <c r="G1557" i="37"/>
  <c r="I1439" i="37"/>
  <c r="I1437" i="37"/>
  <c r="I1435" i="37"/>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I7" i="3"/>
  <c r="G5" i="3"/>
  <c r="E5" i="3" s="1"/>
  <c r="B5" i="3" s="1"/>
  <c r="I1431" i="37"/>
  <c r="I1429" i="37"/>
  <c r="I1427" i="37"/>
  <c r="G1362" i="37"/>
  <c r="G1360" i="37"/>
  <c r="G1358" i="37"/>
  <c r="G1334" i="37"/>
  <c r="G1330" i="37"/>
  <c r="G1328" i="37"/>
  <c r="G1326" i="37"/>
  <c r="G1315" i="37"/>
  <c r="G1313" i="37"/>
  <c r="G1311" i="37"/>
  <c r="G1294" i="37"/>
  <c r="G1290"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D47" i="30" l="1"/>
  <c r="C1503" i="37" s="1"/>
  <c r="G1469" i="37"/>
  <c r="H1040" i="37"/>
  <c r="G24" i="3"/>
  <c r="E24" i="3" s="1"/>
  <c r="B24" i="3" s="1"/>
  <c r="F116" i="1"/>
  <c r="F84" i="27"/>
  <c r="F18" i="27"/>
  <c r="C213" i="37"/>
  <c r="H213" i="37" s="1"/>
  <c r="F223" i="1"/>
  <c r="I1450" i="37"/>
  <c r="I1454" i="37"/>
  <c r="I1460" i="37"/>
  <c r="F85" i="1"/>
  <c r="F204" i="1"/>
  <c r="F151" i="27"/>
  <c r="F160" i="1"/>
  <c r="C412" i="37"/>
  <c r="F424" i="1"/>
  <c r="G132" i="37"/>
  <c r="C124" i="37"/>
  <c r="F134" i="1"/>
  <c r="E163" i="3"/>
  <c r="B163" i="3" s="1"/>
  <c r="H1104" i="37"/>
  <c r="C1317" i="37"/>
  <c r="F42" i="36"/>
  <c r="C1371" i="37"/>
  <c r="F96" i="36"/>
  <c r="I1448" i="37"/>
  <c r="I1451" i="37"/>
  <c r="I1455" i="37"/>
  <c r="I1461" i="37"/>
  <c r="I1464" i="37"/>
  <c r="G1049" i="37"/>
  <c r="H635" i="37"/>
  <c r="C137" i="37"/>
  <c r="F147" i="1"/>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G291" i="3" l="1"/>
  <c r="E291" i="3" s="1"/>
  <c r="B291" i="3" s="1"/>
  <c r="K57" i="42"/>
  <c r="G150" i="37"/>
  <c r="H124" i="37"/>
  <c r="G124" i="37"/>
  <c r="G295" i="3"/>
  <c r="E295" i="3" s="1"/>
  <c r="B295" i="3" s="1"/>
  <c r="G1116" i="37"/>
  <c r="G1287" i="37"/>
  <c r="H1287" i="37"/>
  <c r="G137" i="37"/>
  <c r="H137"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<sst xmlns="http://schemas.openxmlformats.org/spreadsheetml/2006/main" count="4758" uniqueCount="4302">
  <si>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</si>
  <si>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</si>
  <si>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</si>
  <si>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</si>
  <si>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</si>
  <si>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</si>
  <si>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</si>
  <si>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</si>
  <si>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</si>
  <si>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</si>
  <si>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</si>
  <si>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</si>
  <si>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</si>
  <si>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</si>
  <si>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</si>
  <si>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</si>
  <si>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</si>
  <si>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</si>
  <si>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</si>
  <si>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</si>
  <si>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</si>
  <si>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</si>
  <si>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</si>
  <si>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</si>
  <si>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</si>
  <si>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</si>
  <si>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</si>
  <si>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</si>
  <si>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</si>
  <si>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</si>
  <si>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</si>
  <si>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</si>
  <si>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</si>
  <si>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</si>
  <si>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</si>
  <si>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</si>
  <si>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</si>
  <si>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</si>
  <si>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</si>
  <si>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</si>
  <si>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</si>
  <si>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</si>
  <si>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</si>
  <si>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</si>
  <si>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</si>
  <si>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</si>
  <si>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</si>
  <si>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</si>
  <si>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</si>
  <si>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</si>
  <si>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</si>
  <si>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</si>
  <si>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</si>
  <si>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</si>
  <si>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</si>
  <si>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</si>
  <si>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</si>
  <si>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</si>
  <si>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</si>
  <si>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</si>
  <si>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</si>
  <si>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</si>
  <si>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</si>
  <si>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</si>
  <si>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</si>
  <si>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</si>
  <si>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</si>
  <si>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</si>
  <si>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</si>
  <si>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</si>
  <si>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</si>
  <si>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</si>
  <si>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</si>
  <si>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</si>
  <si>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</si>
  <si>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</si>
  <si>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</si>
  <si>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</si>
  <si>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</si>
  <si>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</si>
  <si>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</si>
  <si>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</si>
  <si>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</si>
  <si>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</si>
  <si>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</si>
  <si>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</si>
  <si>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</si>
  <si>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</si>
  <si>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</si>
  <si>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</si>
  <si>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</si>
  <si>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</si>
  <si>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</si>
  <si>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</si>
  <si>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</si>
  <si>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</si>
  <si>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</si>
  <si>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</si>
  <si>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</si>
  <si>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</si>
  <si>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</si>
  <si>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</si>
  <si>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</si>
  <si>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</si>
  <si>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</si>
  <si>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</si>
  <si>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</si>
  <si>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</si>
  <si>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</si>
  <si>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</si>
  <si>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</si>
  <si>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</si>
  <si>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</si>
  <si>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</si>
  <si>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</si>
  <si>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</si>
  <si>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</si>
  <si>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</si>
  <si>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</si>
  <si>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</si>
  <si>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</si>
  <si>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</si>
  <si>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</si>
  <si>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</si>
  <si>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</si>
  <si>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</si>
  <si>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</si>
  <si>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</si>
  <si>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</si>
  <si>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</si>
  <si>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</si>
  <si>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</si>
  <si>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</si>
  <si>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</si>
  <si>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</si>
  <si>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</si>
  <si>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</si>
  <si>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</si>
  <si>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</si>
  <si>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</si>
  <si>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</si>
  <si>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</si>
  <si>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</si>
  <si>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</si>
  <si>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</si>
  <si>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</si>
  <si>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</si>
  <si>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</si>
  <si>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</si>
  <si>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</si>
  <si>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</si>
  <si>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</si>
  <si>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</si>
  <si>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</si>
  <si>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</si>
  <si>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</si>
  <si>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</si>
  <si>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</si>
  <si>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</si>
  <si>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</si>
  <si>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</si>
  <si>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</si>
  <si>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</si>
  <si>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</si>
  <si>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</si>
  <si>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</si>
  <si>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</si>
  <si>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</si>
  <si>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</si>
  <si>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</si>
  <si>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</si>
  <si>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</si>
  <si>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</si>
  <si>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</si>
  <si>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</si>
  <si>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</si>
  <si>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</si>
  <si>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</si>
  <si>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</si>
  <si>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</si>
  <si>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</si>
  <si>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</si>
  <si>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</si>
  <si>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</si>
  <si>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</si>
  <si>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</si>
  <si>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</si>
  <si>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</si>
  <si>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</si>
  <si>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</si>
  <si>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</si>
  <si>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</si>
  <si>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</si>
  <si>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</si>
  <si>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</si>
  <si>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</si>
  <si>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</si>
  <si>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</si>
  <si>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</si>
  <si>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</si>
  <si>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</si>
  <si>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</si>
  <si>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</si>
  <si>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</si>
  <si>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</si>
  <si>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</si>
  <si>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</si>
  <si>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</si>
  <si>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</si>
  <si>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</si>
  <si>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</si>
  <si>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</si>
  <si>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</si>
  <si>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</si>
  <si>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</si>
  <si>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</si>
  <si>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</si>
  <si>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</si>
  <si>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</si>
  <si>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</si>
  <si>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</si>
  <si>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</si>
  <si>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</si>
  <si>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</si>
  <si>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</si>
  <si>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</si>
  <si>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</si>
  <si>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</si>
  <si>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</si>
  <si>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</si>
  <si>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</si>
  <si>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</si>
  <si>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</si>
  <si>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</si>
  <si>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</si>
  <si>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</si>
  <si>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</si>
  <si>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</si>
  <si>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</si>
  <si>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</si>
  <si>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</si>
  <si>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</si>
  <si>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</si>
  <si>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</si>
  <si>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</si>
  <si>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</si>
  <si>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</si>
  <si>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</si>
  <si>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</si>
  <si>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</si>
  <si>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</si>
  <si>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</si>
  <si>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</si>
  <si>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</si>
  <si>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</si>
  <si>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</si>
  <si>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</si>
  <si>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</si>
  <si>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</si>
  <si>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</si>
  <si>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</si>
  <si>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</si>
  <si>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</si>
  <si>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</si>
  <si>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</si>
  <si>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</si>
  <si>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</si>
  <si>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</si>
  <si>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</si>
  <si>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</si>
  <si>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</si>
  <si>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</si>
  <si>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</si>
  <si>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</si>
  <si>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</si>
  <si>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</si>
  <si>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</si>
  <si>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</si>
  <si>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</si>
  <si>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</si>
  <si>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</si>
  <si>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</si>
  <si>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</si>
  <si>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</si>
  <si>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</si>
  <si>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</si>
  <si>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</si>
  <si>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</si>
  <si>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</si>
  <si>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</si>
  <si>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</si>
  <si>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</si>
  <si>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</si>
  <si>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</si>
  <si>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</si>
  <si>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</si>
  <si>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</si>
  <si>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</si>
  <si>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</si>
  <si>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</si>
  <si>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</si>
  <si>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</si>
  <si>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</si>
  <si>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</si>
  <si>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</si>
  <si>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</si>
  <si>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</si>
  <si>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</si>
  <si>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</si>
  <si>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</si>
  <si>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</si>
  <si>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</si>
  <si>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</si>
  <si>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</si>
  <si>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</si>
  <si>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</si>
  <si>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</si>
  <si>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</si>
  <si>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</si>
  <si>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</si>
  <si>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</si>
  <si>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</si>
  <si>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</si>
  <si>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</si>
  <si>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</si>
  <si>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</si>
  <si>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</si>
  <si>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</si>
  <si>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</si>
  <si>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</si>
  <si>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</si>
  <si>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</si>
  <si>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</si>
  <si>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</si>
  <si>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</si>
  <si>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</si>
  <si>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</si>
  <si>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</si>
  <si>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</si>
  <si>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</si>
  <si>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</si>
  <si>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</si>
  <si>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</si>
  <si>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</si>
  <si>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</si>
  <si>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</si>
  <si>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</si>
  <si>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</si>
  <si>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</si>
  <si>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</si>
  <si>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</si>
  <si>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</si>
  <si>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</si>
  <si>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</si>
  <si>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</si>
  <si>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</si>
  <si>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</si>
  <si>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</si>
  <si>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</si>
  <si>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</si>
  <si>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</si>
  <si>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</si>
  <si>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</si>
  <si>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</si>
  <si>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</si>
  <si>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</si>
  <si>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</si>
  <si>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</si>
  <si>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</si>
  <si>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</si>
  <si>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</si>
  <si>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</si>
  <si>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</si>
  <si>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</si>
  <si>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</si>
  <si>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</si>
  <si>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</si>
  <si>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</si>
  <si>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</si>
  <si>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</si>
  <si>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</si>
  <si>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</si>
  <si>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</si>
  <si>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</si>
  <si>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</si>
  <si>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</si>
  <si>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</si>
  <si>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</si>
  <si>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</si>
  <si>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</si>
  <si>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</si>
  <si>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</si>
  <si>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</si>
  <si>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</si>
  <si>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</si>
  <si>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</si>
  <si>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</si>
  <si>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</si>
  <si>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</si>
  <si>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</si>
  <si>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</si>
  <si>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</si>
  <si>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</si>
  <si>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</si>
  <si>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</si>
  <si>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</si>
  <si>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</si>
  <si>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</si>
  <si>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</si>
  <si>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</si>
  <si>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</si>
  <si>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</si>
  <si>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</si>
  <si>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</si>
  <si>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</si>
  <si>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</si>
  <si>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</si>
  <si>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</si>
  <si>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</si>
  <si>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</si>
  <si>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</si>
  <si>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</si>
  <si>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</si>
  <si>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</si>
  <si>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</si>
  <si>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</si>
  <si>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</si>
  <si>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</si>
  <si>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</si>
  <si>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</si>
  <si>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</si>
  <si>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</si>
  <si>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</si>
  <si>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</si>
  <si>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</si>
  <si>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</si>
  <si>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</si>
  <si>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</si>
  <si>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</si>
  <si>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</si>
  <si>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</si>
  <si>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</si>
  <si>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</si>
  <si>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</si>
  <si>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</si>
  <si>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</si>
  <si>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</si>
  <si>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</si>
  <si>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</si>
  <si>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</si>
  <si>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</si>
  <si>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</si>
  <si>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</si>
  <si>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</si>
  <si>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</si>
  <si>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</si>
  <si>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</si>
  <si>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</si>
  <si>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</si>
  <si>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</si>
  <si>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</si>
  <si>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</si>
  <si>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</si>
  <si>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</si>
  <si>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</si>
  <si>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</si>
  <si>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</si>
  <si>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</si>
  <si>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</si>
  <si>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</si>
  <si>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</si>
  <si>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</si>
  <si>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</si>
  <si>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</si>
  <si>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</si>
  <si>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</si>
  <si>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</si>
  <si>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</si>
  <si>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</si>
  <si>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</si>
  <si>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</si>
  <si>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</si>
  <si>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</si>
  <si>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</si>
  <si>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</si>
  <si>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</si>
  <si>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</si>
  <si>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</si>
  <si>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</si>
  <si>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</si>
  <si>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</si>
  <si>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</si>
  <si>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</si>
  <si>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</si>
  <si>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</si>
  <si>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</si>
  <si>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</si>
  <si>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</si>
  <si>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</si>
  <si>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</si>
  <si>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</si>
  <si>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</si>
  <si>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</si>
  <si>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</si>
  <si>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</si>
  <si>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</si>
  <si>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</si>
  <si>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</si>
  <si>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</si>
  <si>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</si>
  <si>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</si>
  <si>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</si>
  <si>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</si>
  <si>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</si>
  <si>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</si>
  <si>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</si>
  <si>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</si>
  <si>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</si>
  <si>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</si>
  <si>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</si>
  <si>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</si>
  <si>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</si>
  <si>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</si>
  <si>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</si>
  <si>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</si>
  <si>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</si>
  <si>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</si>
  <si>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</si>
  <si>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</si>
  <si>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</si>
  <si>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</si>
  <si>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</si>
  <si>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</si>
  <si>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</si>
  <si>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</si>
  <si>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</si>
  <si>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</si>
  <si>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</si>
  <si>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</si>
  <si>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</si>
  <si>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</si>
  <si>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</si>
  <si>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</si>
  <si>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</si>
  <si>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</si>
  <si>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</si>
  <si>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</si>
  <si>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</si>
  <si>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</si>
  <si>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</si>
  <si>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</si>
  <si>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</si>
  <si>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</si>
  <si>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</si>
  <si>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</si>
  <si>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</si>
  <si>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</si>
  <si>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</si>
  <si>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</si>
  <si>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</si>
  <si>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</si>
  <si>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</si>
  <si>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</si>
  <si>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</si>
  <si>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</si>
  <si>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</si>
  <si>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</si>
  <si>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</si>
  <si>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</si>
  <si>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</si>
  <si>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</si>
  <si>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</si>
  <si>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</si>
  <si>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</si>
  <si>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</si>
  <si>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</si>
  <si>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</si>
  <si>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</si>
  <si>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</si>
  <si>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</si>
  <si>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</si>
  <si>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</si>
  <si>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</si>
  <si>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</si>
  <si>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</si>
  <si>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</si>
  <si>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</si>
  <si>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</si>
  <si>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</si>
  <si>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</si>
  <si>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</si>
  <si>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</si>
  <si>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</si>
  <si>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</si>
  <si>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</si>
  <si>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</si>
  <si>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</si>
  <si>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</si>
  <si>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</si>
  <si>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</si>
  <si>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</si>
  <si>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</si>
  <si>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</si>
  <si>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</si>
  <si>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</si>
  <si>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</si>
  <si>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</si>
  <si>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</si>
  <si>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</si>
  <si>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</si>
  <si>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</si>
  <si>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</si>
  <si>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</si>
  <si>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</si>
  <si>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</si>
  <si>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</si>
  <si>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</si>
  <si>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</si>
  <si>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</si>
  <si>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</si>
  <si>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</si>
  <si>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</si>
  <si>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</si>
  <si>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</si>
  <si>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</si>
  <si>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</si>
  <si>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</si>
  <si>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</si>
  <si>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</si>
  <si>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</si>
  <si>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</si>
  <si>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</si>
  <si>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</si>
  <si>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</si>
  <si>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</si>
  <si>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</si>
  <si>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</si>
  <si>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</si>
  <si>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</si>
  <si>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</si>
  <si>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</si>
  <si>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</si>
  <si>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</si>
  <si>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</si>
  <si>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</si>
  <si>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</si>
  <si>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</si>
  <si>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</si>
  <si>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</si>
  <si>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</si>
  <si>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</si>
  <si>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</si>
  <si>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</si>
  <si>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</si>
  <si>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</si>
  <si>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</si>
  <si>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</si>
  <si>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</si>
  <si>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</si>
  <si>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</si>
  <si>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</si>
  <si>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</si>
  <si>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</si>
  <si>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</si>
  <si>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</si>
  <si>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</si>
  <si>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</si>
  <si>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</si>
  <si>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</si>
  <si>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</si>
  <si>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</si>
  <si>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</si>
  <si>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</si>
  <si>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</si>
  <si>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</si>
  <si>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</si>
  <si>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</si>
  <si>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</si>
  <si>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</si>
  <si>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</si>
  <si>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</si>
  <si>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</si>
  <si>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</si>
  <si>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</si>
  <si>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</si>
  <si>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</si>
  <si>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</si>
  <si>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</si>
  <si>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</si>
  <si>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</si>
  <si>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</si>
  <si>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</si>
  <si>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</si>
  <si>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</si>
  <si>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</si>
  <si>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</si>
  <si>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</si>
  <si>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</si>
  <si>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</si>
  <si>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</si>
  <si>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</si>
  <si>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</si>
  <si>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</si>
  <si>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</si>
  <si>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</si>
  <si>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</si>
  <si>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</si>
  <si>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</si>
  <si>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</si>
  <si>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</si>
  <si>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</si>
  <si>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</si>
  <si>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</si>
  <si>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</si>
  <si>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</si>
  <si>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</si>
  <si>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</si>
  <si>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</si>
  <si>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</si>
  <si>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</si>
  <si>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</si>
  <si>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</si>
  <si>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</si>
  <si>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</si>
  <si>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</si>
  <si>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</si>
  <si>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</si>
  <si>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</si>
  <si>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</si>
  <si>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</si>
  <si>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</si>
  <si>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</si>
  <si>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</si>
  <si>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</si>
  <si>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</si>
  <si>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</si>
  <si>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</si>
  <si>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</si>
  <si>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</si>
  <si>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</si>
  <si>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</si>
  <si>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</si>
  <si>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</si>
  <si>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</si>
  <si>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</si>
  <si>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</si>
  <si>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</si>
  <si>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</si>
  <si>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</si>
  <si>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</si>
  <si>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</si>
  <si>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</si>
  <si>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</si>
  <si>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</si>
  <si>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</si>
  <si>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</si>
  <si>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</si>
  <si>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</si>
  <si>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</si>
  <si>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</si>
  <si>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</si>
  <si>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</si>
  <si>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</si>
  <si>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</si>
  <si>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</si>
  <si>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</si>
  <si>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</si>
  <si>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</si>
  <si>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</si>
  <si>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</si>
  <si>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</si>
  <si>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</si>
  <si>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</si>
  <si>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</si>
  <si>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</si>
  <si>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</si>
  <si>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</si>
  <si>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</si>
  <si>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</si>
  <si>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</si>
  <si>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</si>
  <si>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</si>
  <si>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</si>
  <si>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</si>
  <si>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</si>
  <si>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</si>
  <si>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</si>
  <si>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</si>
  <si>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</si>
  <si>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</si>
  <si>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</si>
  <si>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</si>
  <si>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</si>
  <si>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</si>
  <si>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</si>
  <si>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</si>
  <si>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</si>
  <si>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</si>
  <si>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</si>
  <si>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</si>
  <si>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</si>
  <si>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</si>
  <si>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</si>
  <si>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</si>
  <si>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</si>
  <si>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</si>
  <si>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</si>
  <si>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</si>
  <si>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</si>
  <si>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</si>
  <si>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</si>
  <si>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</si>
  <si>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</si>
  <si>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</si>
  <si>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</si>
  <si>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</si>
  <si>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</si>
  <si>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</si>
  <si>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</si>
  <si>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</si>
  <si>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</si>
  <si>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</si>
  <si>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</si>
  <si>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</si>
  <si>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</si>
  <si>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</si>
  <si>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</si>
  <si>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</si>
  <si>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</si>
  <si>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</si>
  <si>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</si>
  <si>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</si>
  <si>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</si>
  <si>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</si>
  <si>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</si>
  <si>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</si>
  <si>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</si>
  <si>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</si>
  <si>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</si>
  <si>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</si>
  <si>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</si>
  <si>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</si>
  <si>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</si>
  <si>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</si>
  <si>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</si>
  <si>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</si>
  <si>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</si>
  <si>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</si>
  <si>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</si>
  <si>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</si>
  <si>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</si>
  <si>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</si>
  <si>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</si>
  <si>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</si>
  <si>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</si>
  <si>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</si>
  <si>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</si>
  <si>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</si>
  <si>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</si>
  <si>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</si>
  <si>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</si>
  <si>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</si>
  <si>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</si>
  <si>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</si>
  <si>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</si>
  <si>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</si>
  <si>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</si>
  <si>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</si>
  <si>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</si>
  <si>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</si>
  <si>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</si>
  <si>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</si>
  <si>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</si>
  <si>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</si>
  <si>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</si>
  <si>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</si>
  <si>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</si>
  <si>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</si>
  <si>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</si>
  <si>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</si>
  <si>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</si>
  <si>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</si>
  <si>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</si>
  <si>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</si>
  <si>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</si>
  <si>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</si>
  <si>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</si>
  <si>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</si>
  <si>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</si>
  <si>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</si>
  <si>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</si>
  <si>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</si>
  <si>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</si>
  <si>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</si>
  <si>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</si>
  <si>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</si>
  <si>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</si>
  <si>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</si>
  <si>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</si>
  <si>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</si>
  <si>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</si>
  <si>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</si>
  <si>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</si>
  <si>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</si>
  <si>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</si>
  <si>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</si>
  <si>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</si>
  <si>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</si>
  <si>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</si>
  <si>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</si>
  <si>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</si>
  <si>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</si>
  <si>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</si>
  <si>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</si>
  <si>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</si>
  <si>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</si>
  <si>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</si>
  <si>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</si>
  <si>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</si>
  <si>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</si>
  <si>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</si>
  <si>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</si>
  <si>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</si>
  <si>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</si>
  <si>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</si>
  <si>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</si>
  <si>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</si>
  <si>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</si>
  <si>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</si>
  <si>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</si>
  <si>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</si>
  <si>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</si>
  <si>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</si>
  <si>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</si>
  <si>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</si>
  <si>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</si>
  <si>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</si>
  <si>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</si>
  <si>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</si>
  <si>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</si>
  <si>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</si>
  <si>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</si>
  <si>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</si>
  <si>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</si>
  <si>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</si>
  <si>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</si>
  <si>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</si>
  <si>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</si>
  <si>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</si>
  <si>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</si>
  <si>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</si>
  <si>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</si>
  <si>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</si>
  <si>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</si>
  <si>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</si>
  <si>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</si>
  <si>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</si>
  <si>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</si>
  <si>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</si>
  <si>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</si>
  <si>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</si>
  <si>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</si>
  <si>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</si>
  <si>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</si>
  <si>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</si>
  <si>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</si>
  <si>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</si>
  <si>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</si>
  <si>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</si>
  <si>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</si>
  <si>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</si>
  <si>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</si>
  <si>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</si>
  <si>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</si>
  <si>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</si>
  <si>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</si>
  <si>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</si>
  <si>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</si>
  <si>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</si>
  <si>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</si>
  <si>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</si>
  <si>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</si>
  <si>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</si>
  <si>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</si>
  <si>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</si>
  <si>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</si>
  <si>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</si>
  <si>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</si>
  <si>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</si>
  <si>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</si>
  <si>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</si>
  <si>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</si>
  <si>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</si>
  <si>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</si>
  <si>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</si>
  <si>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</si>
  <si>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</si>
  <si>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</si>
  <si>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</si>
  <si>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</si>
  <si>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</si>
  <si>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</si>
  <si>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</si>
  <si>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</si>
  <si>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</si>
  <si>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</si>
  <si>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</si>
  <si>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</si>
  <si>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</si>
  <si>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</si>
  <si>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</si>
  <si>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</si>
  <si>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</si>
  <si>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</si>
  <si>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</si>
  <si>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</si>
  <si>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</si>
  <si>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</si>
  <si>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</si>
  <si>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</si>
  <si>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</si>
  <si>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</si>
  <si>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</si>
  <si>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</si>
  <si>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</si>
  <si>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</si>
  <si>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</si>
  <si>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</si>
  <si>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</si>
  <si>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</si>
  <si>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</si>
  <si>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</si>
  <si>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</si>
  <si>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</si>
  <si>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</si>
  <si>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</si>
  <si>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</si>
  <si>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</si>
  <si>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</si>
  <si>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</si>
  <si>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</si>
  <si>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</si>
  <si>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</si>
  <si>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</si>
  <si>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</si>
  <si>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</si>
  <si>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</si>
  <si>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</si>
  <si>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</si>
  <si>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</si>
  <si>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</si>
  <si>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</si>
  <si>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</si>
  <si>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</si>
  <si>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</si>
  <si>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</si>
  <si>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</si>
  <si>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</si>
  <si>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</si>
  <si>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</si>
  <si>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</si>
  <si>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</si>
  <si>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</si>
  <si>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</si>
  <si>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</si>
  <si>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</si>
  <si>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</si>
  <si>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</si>
  <si>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</si>
  <si>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</si>
  <si>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</si>
  <si>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</si>
  <si>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</si>
  <si>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</si>
  <si>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</si>
  <si>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</si>
  <si>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</si>
  <si>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</si>
  <si>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</si>
  <si>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</si>
  <si>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</si>
  <si>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</si>
  <si>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</si>
  <si>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</si>
  <si>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</si>
  <si>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</si>
  <si>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</si>
  <si>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</si>
  <si>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</si>
  <si>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</si>
  <si>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</si>
  <si>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</si>
  <si>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</si>
  <si>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</si>
  <si>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</si>
  <si>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</si>
  <si>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</si>
  <si>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</si>
  <si>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</si>
  <si>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</si>
  <si>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</si>
  <si>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</si>
  <si>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</si>
  <si>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</si>
  <si>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</si>
  <si>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</si>
  <si>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</si>
  <si>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</si>
  <si>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</si>
  <si>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</si>
  <si>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</si>
  <si>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</si>
  <si>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</si>
  <si>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</si>
  <si>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</si>
  <si>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</si>
  <si>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</si>
  <si>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</si>
  <si>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</si>
  <si>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</si>
  <si>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</si>
  <si>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</si>
  <si>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</si>
  <si>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</si>
  <si>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</si>
  <si>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</si>
  <si>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</si>
  <si>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</si>
  <si>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</si>
  <si>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</si>
  <si>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</si>
  <si>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</si>
  <si>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</si>
  <si>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</si>
  <si>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</si>
  <si>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</si>
  <si>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</si>
  <si>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</si>
  <si>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</si>
  <si>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</si>
  <si>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</si>
  <si>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</si>
  <si>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</si>
  <si>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</si>
  <si>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</si>
  <si>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</si>
  <si>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</si>
  <si>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</si>
  <si>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</si>
  <si>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</si>
  <si>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</si>
  <si>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</si>
  <si>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</si>
  <si>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</si>
  <si>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</si>
  <si>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</si>
  <si>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</si>
  <si>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</si>
  <si>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</si>
  <si>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</si>
  <si>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</si>
  <si>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</si>
  <si>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</si>
  <si>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</si>
  <si>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</si>
  <si>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</si>
  <si>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</si>
  <si>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</si>
  <si>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</si>
  <si>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</si>
  <si>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</si>
  <si>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</si>
  <si>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</si>
  <si>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</si>
  <si>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</si>
  <si>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</si>
  <si>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</si>
  <si>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</si>
  <si>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</si>
  <si>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</si>
  <si>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</si>
  <si>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</si>
  <si>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</si>
  <si>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</si>
  <si>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</si>
  <si>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</si>
  <si>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</si>
  <si>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</si>
  <si>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</si>
  <si>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</si>
  <si>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</si>
  <si>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</si>
  <si>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</si>
  <si>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</si>
  <si>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</si>
  <si>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</si>
  <si>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</si>
  <si>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</si>
  <si>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</si>
  <si>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</si>
  <si>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</si>
  <si>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</si>
  <si>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</si>
  <si>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</si>
  <si>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</si>
  <si>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</si>
  <si>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</si>
  <si>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</si>
  <si>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</si>
  <si>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</si>
  <si>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</si>
  <si>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</si>
  <si>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</si>
  <si>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</si>
  <si>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</si>
  <si>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</si>
  <si>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</si>
  <si>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</si>
  <si>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</si>
  <si>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</si>
  <si>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</si>
  <si>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</si>
  <si>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</si>
  <si>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</si>
  <si>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</si>
  <si>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</si>
  <si>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</si>
  <si>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</si>
  <si>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</si>
  <si>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</si>
  <si>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</si>
  <si>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</si>
  <si>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</si>
  <si>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</si>
  <si>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</si>
  <si>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</si>
  <si>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</si>
  <si>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</si>
  <si>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</si>
  <si>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</si>
  <si>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</si>
  <si>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</si>
  <si>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</si>
  <si>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</si>
  <si>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</si>
  <si>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</si>
  <si>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</si>
  <si>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</si>
  <si>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</si>
  <si>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</si>
  <si>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</si>
  <si>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</si>
  <si>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</si>
  <si>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</si>
  <si>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</si>
  <si>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</si>
  <si>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</si>
  <si>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</si>
  <si>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</si>
  <si>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</si>
  <si>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</si>
  <si>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</si>
  <si>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</si>
  <si>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</si>
  <si>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</si>
  <si>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</si>
  <si>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</si>
  <si>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</si>
  <si>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</si>
  <si>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</si>
  <si>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</si>
  <si>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</si>
  <si>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</si>
  <si>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</si>
  <si>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</si>
  <si>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</si>
  <si>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</si>
  <si>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</si>
  <si>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</si>
  <si>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</si>
  <si>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</si>
  <si>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</si>
  <si>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</si>
  <si>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</si>
  <si>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</si>
  <si>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</si>
  <si>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</si>
  <si>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</si>
  <si>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</si>
  <si>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</si>
  <si>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</si>
  <si>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</si>
  <si>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</si>
  <si>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</si>
  <si>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</si>
  <si>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</si>
  <si>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</si>
  <si>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</si>
  <si>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</si>
  <si>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</si>
  <si>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</si>
  <si>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</si>
  <si>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</si>
  <si>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</si>
  <si>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</si>
  <si>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</si>
  <si>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</si>
  <si>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</si>
  <si>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</si>
  <si>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</si>
  <si>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</si>
  <si>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</si>
  <si>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</si>
  <si>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</si>
  <si>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</si>
  <si>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</si>
  <si>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</si>
  <si>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</si>
  <si>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</si>
  <si>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</si>
  <si>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</si>
  <si>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</si>
  <si>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</si>
  <si>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</si>
  <si>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</si>
  <si>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</si>
  <si>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</si>
  <si>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</si>
  <si>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</si>
  <si>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</si>
  <si>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</si>
  <si>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</si>
  <si>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</si>
  <si>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</si>
  <si>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</si>
  <si>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</si>
  <si>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</si>
  <si>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</si>
  <si>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</si>
  <si>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</si>
  <si>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</si>
  <si>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</si>
  <si>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</si>
  <si>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</si>
  <si>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</si>
  <si>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</si>
  <si>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</si>
  <si>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</si>
  <si>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</si>
  <si>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</si>
  <si>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</si>
  <si>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</si>
  <si>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</si>
  <si>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</si>
  <si>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</si>
  <si>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</si>
  <si>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</si>
  <si>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</si>
  <si>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</si>
  <si>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</si>
  <si>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</si>
  <si>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</si>
  <si>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</si>
  <si>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</si>
  <si>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</si>
  <si>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</si>
  <si>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</si>
  <si>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</si>
  <si>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</si>
  <si>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</si>
  <si>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</si>
  <si>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</si>
  <si>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</si>
  <si>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</si>
  <si>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</si>
  <si>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</si>
  <si>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</si>
  <si>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</si>
  <si>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</si>
  <si>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</si>
  <si>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</si>
  <si>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</si>
  <si>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</si>
  <si>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</si>
  <si>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</si>
  <si>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</si>
  <si>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</si>
  <si>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</si>
  <si>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</si>
  <si>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</si>
  <si>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</si>
  <si>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</si>
  <si>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</si>
  <si>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</si>
  <si>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</si>
  <si>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</si>
  <si>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</si>
  <si>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</si>
  <si>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</si>
  <si>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</si>
  <si>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</si>
  <si>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</si>
  <si>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</si>
  <si>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</si>
  <si>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</si>
  <si>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</si>
  <si>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</si>
  <si>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</si>
  <si>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</si>
  <si>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</si>
  <si>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</si>
  <si>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</si>
  <si>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</si>
  <si>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</si>
  <si>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</si>
  <si>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</si>
  <si>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</si>
  <si>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</si>
  <si>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</si>
  <si>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</si>
  <si>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</si>
  <si>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</si>
  <si>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</si>
  <si>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</si>
  <si>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</si>
  <si>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</si>
  <si>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</si>
  <si>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</si>
  <si>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</si>
  <si>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</si>
  <si>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</si>
  <si>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</si>
  <si>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</si>
  <si>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</si>
  <si>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</si>
  <si>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</si>
  <si>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</si>
  <si>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</si>
  <si>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</si>
  <si>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</si>
  <si>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</si>
  <si>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</si>
  <si>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</si>
  <si>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</si>
  <si>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</si>
  <si>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</si>
  <si>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</si>
  <si>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</si>
  <si>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</si>
  <si>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</si>
  <si>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</si>
  <si>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</si>
  <si>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</si>
  <si>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</si>
  <si>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</si>
  <si>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</si>
  <si>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</si>
  <si>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</si>
  <si>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</si>
  <si>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</si>
  <si>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</si>
  <si>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</si>
  <si>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</si>
  <si>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</si>
  <si>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</si>
  <si>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</si>
  <si>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</si>
  <si>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</si>
  <si>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</si>
  <si>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</si>
  <si>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</si>
  <si>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</si>
  <si>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</si>
  <si>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</si>
  <si>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</si>
  <si>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</si>
  <si>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</si>
  <si>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</si>
  <si>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</si>
  <si>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</si>
  <si>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</si>
  <si>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</si>
  <si>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</si>
  <si>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</si>
  <si>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</si>
  <si>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</si>
  <si>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</si>
  <si>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</si>
  <si>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</si>
  <si>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</si>
  <si>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</si>
  <si>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</si>
  <si>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</si>
  <si>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</si>
  <si>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</si>
  <si>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</si>
  <si>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</si>
  <si>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</si>
  <si>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</si>
  <si>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</si>
  <si>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</si>
  <si>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</si>
  <si>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</si>
  <si>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</si>
  <si>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</si>
  <si>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</si>
  <si>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</si>
  <si>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</si>
  <si>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</si>
  <si>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</si>
  <si>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</si>
  <si>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</si>
  <si>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</si>
  <si>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</si>
  <si>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</si>
  <si>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</si>
  <si>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</si>
  <si>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</si>
  <si>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</si>
  <si>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</si>
  <si>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</si>
  <si>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</si>
  <si>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</si>
  <si>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</si>
  <si>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</si>
  <si>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</si>
  <si>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</si>
  <si>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</si>
  <si>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</si>
  <si>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</si>
  <si>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</si>
  <si>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</si>
  <si>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</si>
  <si>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</si>
  <si>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</si>
  <si>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</si>
  <si>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</si>
  <si>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</si>
  <si>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</si>
  <si>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</si>
  <si>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</si>
  <si>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</si>
  <si>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</si>
  <si>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</si>
  <si>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</si>
  <si>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</si>
  <si>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</si>
  <si>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</si>
  <si>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</si>
  <si>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</si>
  <si>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</si>
  <si>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</si>
  <si>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</si>
  <si>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</si>
  <si>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</si>
  <si>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</si>
  <si>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</si>
  <si>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</si>
  <si>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</si>
  <si>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</si>
  <si>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</si>
  <si>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</si>
  <si>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</si>
  <si>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</si>
  <si>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</si>
  <si>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</si>
  <si>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</si>
  <si>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</si>
  <si>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</si>
  <si>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</si>
  <si>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</si>
  <si>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</si>
  <si>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</si>
  <si>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</si>
  <si>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</si>
  <si>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</si>
  <si>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</si>
  <si>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</si>
  <si>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</si>
  <si>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</si>
  <si>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</si>
  <si>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</si>
  <si>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</si>
  <si>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</si>
  <si>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</si>
  <si>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</si>
  <si>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</si>
  <si>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</si>
  <si>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</si>
  <si>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</si>
  <si>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</si>
  <si>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</si>
  <si>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</si>
  <si>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</si>
  <si>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</si>
  <si>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</si>
  <si>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</si>
  <si>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</si>
  <si>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</si>
  <si>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</si>
  <si>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</si>
  <si>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</si>
  <si>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</si>
  <si>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</si>
  <si>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</si>
  <si>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</si>
  <si>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</si>
  <si>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</si>
  <si>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</si>
  <si>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</si>
  <si>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</si>
  <si>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</si>
  <si>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</si>
  <si>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</si>
  <si>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</si>
  <si>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</si>
  <si>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</si>
  <si>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</si>
  <si>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</si>
  <si>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</si>
  <si>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</si>
  <si>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</si>
  <si>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</si>
  <si>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</si>
  <si>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</si>
  <si>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</si>
  <si>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</si>
  <si>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</si>
  <si>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</si>
  <si>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</si>
  <si>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</si>
  <si>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</si>
  <si>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</si>
  <si>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</si>
  <si>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</si>
  <si>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</si>
  <si>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</si>
  <si>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</si>
  <si>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</si>
  <si>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</si>
  <si>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</si>
  <si>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</si>
  <si>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</si>
  <si>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</si>
  <si>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</si>
  <si>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</si>
  <si>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</si>
  <si>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</si>
  <si>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</si>
  <si>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</si>
  <si>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</si>
  <si>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</si>
  <si>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</si>
  <si>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</si>
  <si>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</si>
  <si>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</si>
  <si>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</si>
  <si>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</si>
  <si>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</si>
  <si>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</si>
  <si>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</si>
  <si>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</si>
  <si>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</si>
  <si>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</si>
  <si>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</si>
  <si>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</si>
  <si>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</si>
  <si>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</si>
  <si>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</si>
  <si>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</si>
  <si>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</si>
  <si>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</si>
  <si>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</si>
  <si>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</si>
  <si>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</si>
  <si>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</si>
  <si>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</si>
  <si>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</si>
  <si>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</si>
  <si>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</si>
  <si>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</si>
  <si>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</si>
  <si>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</si>
  <si>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</si>
  <si>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</si>
  <si>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</si>
  <si>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</si>
  <si>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</si>
  <si>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</si>
  <si>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</si>
  <si>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</si>
  <si>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</si>
  <si>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</si>
  <si>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</si>
  <si>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</si>
  <si>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</si>
  <si>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</si>
  <si>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</si>
  <si>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</si>
  <si>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</si>
  <si>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</si>
  <si>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</si>
  <si>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</si>
  <si>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</si>
  <si>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</si>
  <si>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</si>
  <si>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</si>
  <si>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</si>
  <si>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</si>
  <si>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</si>
  <si>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</si>
  <si>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</si>
  <si>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</si>
  <si>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</si>
  <si>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</si>
  <si>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</si>
  <si>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</si>
  <si>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</si>
  <si>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</si>
  <si>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</si>
  <si>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</si>
  <si>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</si>
  <si>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</si>
  <si>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</si>
  <si>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</si>
  <si>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</si>
  <si>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</si>
  <si>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</si>
  <si>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</si>
  <si>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</si>
  <si>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</si>
  <si>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</si>
  <si>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</si>
  <si>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</si>
  <si>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</si>
  <si>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</si>
  <si>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</si>
  <si>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</si>
  <si>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</si>
  <si>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</si>
  <si>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</si>
  <si>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</si>
  <si>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</si>
  <si>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</si>
  <si>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</si>
  <si>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</si>
  <si>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</si>
  <si>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</si>
  <si>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</si>
  <si>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</si>
  <si>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</si>
  <si>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</si>
  <si>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</si>
  <si>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</si>
  <si>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</si>
  <si>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</si>
  <si>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</si>
  <si>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</si>
  <si>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</si>
  <si>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</si>
  <si>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</si>
  <si>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</si>
  <si>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</si>
  <si>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</si>
  <si>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</si>
  <si>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</si>
  <si>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</si>
  <si>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</si>
  <si>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</si>
  <si>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</si>
  <si>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</si>
  <si>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</si>
  <si>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</si>
  <si>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</si>
  <si>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</si>
  <si>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</si>
  <si>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</si>
  <si>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</si>
  <si>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</si>
  <si>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</si>
  <si>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</si>
  <si>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</si>
  <si>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</si>
  <si>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</si>
  <si>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</si>
  <si>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</si>
  <si>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</si>
  <si>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</si>
  <si>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</si>
  <si>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</si>
  <si>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</si>
  <si>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</si>
  <si>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</si>
  <si>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</si>
  <si>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</si>
  <si>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</si>
  <si>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</si>
  <si>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</si>
  <si>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</si>
  <si>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</si>
  <si>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</si>
  <si>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</si>
  <si>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</si>
  <si>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</si>
  <si>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</si>
  <si>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</si>
  <si>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</si>
  <si>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</si>
  <si>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</si>
  <si>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</si>
  <si>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</si>
  <si>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</si>
  <si>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</si>
  <si>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</si>
  <si>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</si>
  <si>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</si>
  <si>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</si>
  <si>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</si>
  <si>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</si>
  <si>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</si>
  <si>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</si>
  <si>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</si>
  <si>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</si>
  <si>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</si>
  <si>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</si>
  <si>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</si>
  <si>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</si>
  <si>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</si>
  <si>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</si>
  <si>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</si>
  <si>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</si>
  <si>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</si>
  <si>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</si>
  <si>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</si>
  <si>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</si>
  <si>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</si>
  <si>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</si>
  <si>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</si>
  <si>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</si>
  <si>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</si>
  <si>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</si>
  <si>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</si>
  <si>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</si>
  <si>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</si>
  <si>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</si>
  <si>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</si>
  <si>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</si>
  <si>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</si>
  <si>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</si>
  <si>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</si>
  <si>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</si>
  <si>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</si>
  <si>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</si>
  <si>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</si>
  <si>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</si>
  <si>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</si>
  <si>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</si>
  <si>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</si>
  <si>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</si>
  <si>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</si>
  <si>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</si>
  <si>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</si>
  <si>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</si>
  <si>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</si>
  <si>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</si>
  <si>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</si>
  <si>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</si>
  <si>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</si>
  <si>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</si>
  <si>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</si>
  <si>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</si>
  <si>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</si>
  <si>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</si>
  <si>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</si>
  <si>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</si>
  <si>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</si>
  <si>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</si>
  <si>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</si>
  <si>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</si>
  <si>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</si>
  <si>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</si>
  <si>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</si>
  <si>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</si>
  <si>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</si>
  <si>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</si>
  <si>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</si>
  <si>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</si>
  <si>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</si>
  <si>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</si>
  <si>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</si>
  <si>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</si>
  <si>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</si>
  <si>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</si>
  <si>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</si>
  <si>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</si>
  <si>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</si>
  <si>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</si>
  <si>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</si>
  <si>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</si>
  <si>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</si>
  <si>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</si>
  <si>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</si>
  <si>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</si>
  <si>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</si>
  <si>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</si>
  <si>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</si>
  <si>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</si>
  <si>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</si>
  <si>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</si>
  <si>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</si>
  <si>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</si>
  <si>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</si>
  <si>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</si>
  <si>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</si>
  <si>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</si>
  <si>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</si>
  <si>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</si>
  <si>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</si>
  <si>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</si>
  <si>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</si>
  <si>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</si>
  <si>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</si>
  <si>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</si>
  <si>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</si>
  <si>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</si>
  <si>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</si>
  <si>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</si>
  <si>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</si>
  <si>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</si>
  <si>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</si>
  <si>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</si>
  <si>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</si>
  <si>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</si>
  <si>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</si>
  <si>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</si>
  <si>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</si>
  <si>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</si>
  <si>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</si>
  <si>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</si>
  <si>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</si>
  <si>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</si>
  <si>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</si>
  <si>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</si>
  <si>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</si>
  <si>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</si>
  <si>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</si>
  <si>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</si>
  <si>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</si>
  <si>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</si>
  <si>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</si>
  <si>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</si>
  <si>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</si>
  <si>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</si>
  <si>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</si>
  <si>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</si>
  <si>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</si>
  <si>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</si>
  <si>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</si>
  <si>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</si>
  <si>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</si>
  <si>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</si>
  <si>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</si>
  <si>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</si>
  <si>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</si>
  <si>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</si>
  <si>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</si>
  <si>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</si>
  <si>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</si>
  <si>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</si>
  <si>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</si>
  <si>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</si>
  <si>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</si>
  <si>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</si>
  <si>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</si>
  <si>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</si>
  <si>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</si>
  <si>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</si>
  <si>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</si>
  <si>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</si>
  <si>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</si>
  <si>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</si>
  <si>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</si>
  <si>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</si>
  <si>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</si>
  <si>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</si>
  <si>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</si>
  <si>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</si>
  <si>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</si>
  <si>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</si>
  <si>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</si>
  <si>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</si>
  <si>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</si>
  <si>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</si>
  <si>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</si>
  <si>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</si>
  <si>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</si>
  <si>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</si>
  <si>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</si>
  <si>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</si>
  <si>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</si>
  <si>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</si>
  <si>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</si>
  <si>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</si>
  <si>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</si>
  <si>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</si>
  <si>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</si>
  <si>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</si>
  <si>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</si>
  <si>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</si>
  <si>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</si>
  <si>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</si>
  <si>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</si>
  <si>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</si>
  <si>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</si>
  <si>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</si>
  <si>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</si>
  <si>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</si>
  <si>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</si>
  <si>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</si>
  <si>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</si>
  <si>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</si>
  <si>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</si>
  <si>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</si>
  <si>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</si>
  <si>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</si>
  <si>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</si>
  <si>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</si>
  <si>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</si>
  <si>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</si>
  <si>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</si>
  <si>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</si>
  <si>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</si>
  <si>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</si>
  <si>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</si>
  <si>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</si>
  <si>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</si>
  <si>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</si>
  <si>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</si>
  <si>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</si>
  <si>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</si>
  <si>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</si>
  <si>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</si>
  <si>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</si>
  <si>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</si>
  <si>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</si>
  <si>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</si>
  <si>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</si>
  <si>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</si>
  <si>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</si>
  <si>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</si>
  <si>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</si>
  <si>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</si>
  <si>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</si>
  <si>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</si>
  <si>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</si>
  <si>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</si>
  <si>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</si>
  <si>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</si>
  <si>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</si>
  <si>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</si>
  <si>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</si>
  <si>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</si>
  <si>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</si>
  <si>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</si>
  <si>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</si>
  <si>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</si>
  <si>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</si>
  <si>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</si>
  <si>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</si>
  <si>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</si>
  <si>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</si>
  <si>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</si>
  <si>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</si>
  <si>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</si>
  <si>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</si>
  <si>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</si>
  <si>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</si>
  <si>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</si>
  <si>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</si>
  <si>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</si>
  <si>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</si>
  <si>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</si>
  <si>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</si>
  <si>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</si>
  <si>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</si>
  <si>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</si>
  <si>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</si>
  <si>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</si>
  <si>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</si>
  <si>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</si>
  <si>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</si>
  <si>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</si>
  <si>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</si>
  <si>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</si>
  <si>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</si>
  <si>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</si>
  <si>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</si>
  <si>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</si>
  <si>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</si>
  <si>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</si>
  <si>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</si>
  <si>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</si>
  <si>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</si>
  <si>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</si>
  <si>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</si>
  <si>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</si>
  <si>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</si>
  <si>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</si>
  <si>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</si>
  <si>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</si>
  <si>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</si>
  <si>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</si>
  <si>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</si>
  <si>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</si>
  <si>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</si>
  <si>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</si>
  <si>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</si>
  <si>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</si>
  <si>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</si>
  <si>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</si>
  <si>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</si>
  <si>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</si>
  <si>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</si>
  <si>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</si>
  <si>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</si>
  <si>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</si>
  <si>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</si>
  <si>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</si>
  <si>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</si>
  <si>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</si>
  <si>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</si>
  <si>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</si>
  <si>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</si>
  <si>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</si>
  <si>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</si>
  <si>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</si>
  <si>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</si>
  <si>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</si>
  <si>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</si>
  <si>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</si>
  <si>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</si>
  <si>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</si>
  <si>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</si>
  <si>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</si>
  <si>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</si>
  <si>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</si>
  <si>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</si>
  <si>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</si>
  <si>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</si>
  <si>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</si>
  <si>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</si>
  <si>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</si>
  <si>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</si>
  <si>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</si>
  <si>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</si>
  <si>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</si>
  <si>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</si>
  <si>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</si>
  <si>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</si>
  <si>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</si>
  <si>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</si>
  <si>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</si>
  <si>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</si>
  <si>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</si>
  <si>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</si>
  <si>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</si>
  <si>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</si>
  <si>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</si>
  <si>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</si>
  <si>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</si>
  <si>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</si>
  <si>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</si>
  <si>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</si>
  <si>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</si>
  <si>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</si>
  <si>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</si>
  <si>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</si>
  <si>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</si>
  <si>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</si>
  <si>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</si>
  <si>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</si>
  <si>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</si>
  <si>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</si>
  <si>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</si>
  <si>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</si>
  <si>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</si>
  <si>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</si>
  <si>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</si>
  <si>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</si>
  <si>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</si>
  <si>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</si>
  <si>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</si>
  <si>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</si>
  <si>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</si>
  <si>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</si>
  <si>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</si>
  <si>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</si>
  <si>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</si>
  <si>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</si>
  <si>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</si>
  <si>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</si>
  <si>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</si>
  <si>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</si>
  <si>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</si>
  <si>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</si>
  <si>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</si>
  <si>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</si>
  <si>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</si>
  <si>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</si>
  <si>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</si>
  <si>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</si>
  <si>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</si>
  <si>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</si>
  <si>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</si>
  <si>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</si>
  <si>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</si>
  <si>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</si>
  <si>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</si>
  <si>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</si>
  <si>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</si>
  <si>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</si>
  <si>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</si>
  <si>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</si>
  <si>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</si>
  <si>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</si>
  <si>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</si>
  <si>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</si>
  <si>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</si>
  <si>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</si>
  <si>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</si>
  <si>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</si>
  <si>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</si>
  <si>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</si>
  <si>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</si>
  <si>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</si>
  <si>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</si>
  <si>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</si>
  <si>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</si>
  <si>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</si>
  <si>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</si>
  <si>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</si>
  <si>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</si>
  <si>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</si>
  <si>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</si>
  <si>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</si>
  <si>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</si>
  <si>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</si>
  <si>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</si>
  <si>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</si>
  <si>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</si>
  <si>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</si>
  <si>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</si>
  <si>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</si>
  <si>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</si>
  <si>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</si>
  <si>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</si>
  <si>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</si>
  <si>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</si>
  <si>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</si>
  <si>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</si>
  <si>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</si>
  <si>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</si>
  <si>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</si>
  <si>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</si>
  <si>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</si>
  <si>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</si>
  <si>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</si>
  <si>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</si>
  <si>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</si>
  <si>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</si>
  <si>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</si>
  <si>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</si>
  <si>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</si>
  <si>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</si>
  <si>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</si>
  <si>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</si>
  <si>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</si>
  <si>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</si>
  <si>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</si>
  <si>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</si>
  <si>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</si>
  <si>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</si>
  <si>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</si>
  <si>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</si>
  <si>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</si>
  <si>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</si>
  <si>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</si>
  <si>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</si>
  <si>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</si>
  <si>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</si>
  <si>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</si>
  <si>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</si>
  <si>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</si>
  <si>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</si>
  <si>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</si>
  <si>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</si>
  <si>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</si>
  <si>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</si>
  <si>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</si>
  <si>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</si>
  <si>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</si>
  <si>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</si>
  <si>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</si>
  <si>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</si>
  <si>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</si>
  <si>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</si>
  <si>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</si>
  <si>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</si>
  <si>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</si>
  <si>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</si>
  <si>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</si>
  <si>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</si>
  <si>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</si>
  <si>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</si>
  <si>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</si>
  <si>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</si>
  <si>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</si>
  <si>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</si>
  <si>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</si>
  <si>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</si>
  <si>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</si>
  <si>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</si>
  <si>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</si>
  <si>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</si>
  <si>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</si>
  <si>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</si>
  <si>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</si>
  <si>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</si>
  <si>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</si>
  <si>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</si>
  <si>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</si>
  <si>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</si>
  <si>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</si>
  <si>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</si>
  <si>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</si>
  <si>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</si>
  <si>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</si>
  <si>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</si>
  <si>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</si>
  <si>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</si>
  <si>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</si>
  <si>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</si>
  <si>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</si>
  <si>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</si>
  <si>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</si>
  <si>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</si>
  <si>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</si>
  <si>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</si>
  <si>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</si>
  <si>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</si>
  <si>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</si>
  <si>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</si>
  <si>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</si>
  <si>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</si>
  <si>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</si>
  <si>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</si>
  <si>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</si>
  <si>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</si>
  <si>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</si>
  <si>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</si>
  <si>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</si>
  <si>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</si>
  <si>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</si>
  <si>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</si>
  <si>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</si>
  <si>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</si>
  <si>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</si>
  <si>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</si>
  <si>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</si>
  <si>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</si>
  <si>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</si>
  <si>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</si>
  <si>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</si>
  <si>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</si>
  <si>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</si>
  <si>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</si>
  <si>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</si>
  <si>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</si>
  <si>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</si>
  <si>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</si>
  <si>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</si>
  <si>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</si>
  <si>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</si>
  <si>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</si>
  <si>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</si>
  <si>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</si>
  <si>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</si>
  <si>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</si>
  <si>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</si>
  <si>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</si>
  <si>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</si>
  <si>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</si>
  <si>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</si>
  <si>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</si>
  <si>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</si>
  <si>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</si>
  <si>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</si>
  <si>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</si>
  <si>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</si>
  <si>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</si>
  <si>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</si>
  <si>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</si>
  <si>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</si>
  <si>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</si>
  <si>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</si>
  <si>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</si>
  <si>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</si>
  <si>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</si>
  <si>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</si>
  <si>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</si>
  <si>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</si>
  <si>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</si>
  <si>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</si>
  <si>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</si>
  <si>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</si>
  <si>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</si>
  <si>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</si>
  <si>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</si>
  <si>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</si>
  <si>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</si>
  <si>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</si>
  <si>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</si>
  <si>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</si>
  <si>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</si>
  <si>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</si>
  <si>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</si>
  <si>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</si>
  <si>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</si>
  <si>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</si>
  <si>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</si>
  <si>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</si>
  <si>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</si>
  <si>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</si>
  <si>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</si>
  <si>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</si>
  <si>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</si>
  <si>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</si>
  <si>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</si>
  <si>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</si>
  <si>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</si>
  <si>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</si>
  <si>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</si>
  <si>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</si>
  <si>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</si>
  <si>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</si>
  <si>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</si>
  <si>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</si>
  <si>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</si>
  <si>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</si>
  <si>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</si>
  <si>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</si>
  <si>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</si>
  <si>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</si>
  <si>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</si>
  <si>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</si>
  <si>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</si>
  <si>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</si>
  <si>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</si>
  <si>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</si>
  <si>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</si>
  <si>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</si>
  <si>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</si>
  <si>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</si>
  <si>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</si>
  <si>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</si>
  <si>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</si>
  <si>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</si>
  <si>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</si>
  <si>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</si>
  <si>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</si>
  <si>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</si>
  <si>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</si>
  <si>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</si>
  <si>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</si>
  <si>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</si>
  <si>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</si>
  <si>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</si>
  <si>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</si>
  <si>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</si>
  <si>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</si>
  <si>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</si>
  <si>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</si>
  <si>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</si>
  <si>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</si>
  <si>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</si>
  <si>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</si>
  <si>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</si>
  <si>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</si>
  <si>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</si>
  <si>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</si>
  <si>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</si>
  <si>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</si>
  <si>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</si>
  <si>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</si>
  <si>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</si>
  <si>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</si>
  <si>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</si>
  <si>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</si>
  <si>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</si>
  <si>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</si>
  <si>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</si>
  <si>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</si>
  <si>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</si>
  <si>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</si>
  <si>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</si>
  <si>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</si>
  <si>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</si>
  <si>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</si>
  <si>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</si>
  <si>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</si>
  <si>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</si>
  <si>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</si>
  <si>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</si>
  <si>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</si>
  <si>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</si>
  <si>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</si>
  <si>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</si>
  <si>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</si>
  <si>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</si>
  <si>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</si>
  <si>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</si>
  <si>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</si>
  <si>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</si>
  <si>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</si>
  <si>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</si>
  <si>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</si>
  <si>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</si>
  <si>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</si>
  <si>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</si>
  <si>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</si>
  <si>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</si>
  <si>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</si>
  <si>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</si>
  <si>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</si>
  <si>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</si>
  <si>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</si>
  <si>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</si>
  <si>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</si>
  <si>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</si>
  <si>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</si>
  <si>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</si>
  <si>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</si>
  <si>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</si>
  <si>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</si>
  <si>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</si>
  <si>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</si>
  <si>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</si>
  <si>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</si>
  <si>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</si>
  <si>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</si>
  <si>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</si>
  <si>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</si>
  <si>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</si>
  <si>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</si>
  <si>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</si>
  <si>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</si>
  <si>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</si>
  <si>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</si>
  <si>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</si>
  <si>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</si>
  <si>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</si>
  <si>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</si>
  <si>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</si>
  <si>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</si>
  <si>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</si>
  <si>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</si>
  <si>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</si>
  <si>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</si>
  <si>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</si>
  <si>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</si>
  <si>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</si>
  <si>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</si>
  <si>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</si>
  <si>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</si>
  <si>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</si>
  <si>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</si>
  <si>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</si>
  <si>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</si>
  <si>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</si>
  <si>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</si>
  <si>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</si>
  <si>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</si>
  <si>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</si>
  <si>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</si>
  <si>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</si>
  <si>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</si>
  <si>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</si>
  <si>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</si>
  <si>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</si>
  <si>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</si>
  <si>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</si>
  <si>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</si>
  <si>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</si>
  <si>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</si>
  <si>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</si>
  <si>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</si>
  <si>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</si>
  <si>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</si>
  <si>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</si>
  <si>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</si>
  <si>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</si>
  <si>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</si>
  <si>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</si>
  <si>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</si>
  <si>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</si>
  <si>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</si>
  <si>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</si>
  <si>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</si>
  <si>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</si>
  <si>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</si>
  <si>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</si>
  <si>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</si>
  <si>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</si>
  <si>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</si>
  <si>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</si>
  <si>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</si>
  <si>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</si>
  <si>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</si>
  <si>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</si>
  <si>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</si>
  <si>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</si>
  <si>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</si>
  <si>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</si>
  <si>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</si>
  <si>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</si>
  <si>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</si>
  <si>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</si>
  <si>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</si>
  <si>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</si>
  <si>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</si>
  <si>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</si>
  <si>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</si>
  <si>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</si>
  <si>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</si>
  <si>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</si>
  <si>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</si>
  <si>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</si>
  <si>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</si>
  <si>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</si>
  <si>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</si>
  <si>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</si>
  <si>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</si>
  <si>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</si>
  <si>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</si>
  <si>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</si>
  <si>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</si>
  <si>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</si>
  <si>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</si>
  <si>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</si>
  <si>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</si>
  <si>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</si>
  <si>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</si>
  <si>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</si>
  <si>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</si>
  <si>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</si>
  <si>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</si>
  <si>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</si>
  <si>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</si>
  <si>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</si>
  <si>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</si>
  <si>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</si>
  <si>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</si>
  <si>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</si>
  <si>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</si>
  <si>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</si>
  <si>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</si>
  <si>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</si>
  <si>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</si>
  <si>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</si>
  <si>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</si>
  <si>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</si>
  <si>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</si>
  <si>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</si>
  <si>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</si>
  <si>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</si>
  <si>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</si>
  <si>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</si>
  <si>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</si>
  <si>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</si>
  <si>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</si>
  <si>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</si>
  <si>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</si>
  <si>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</si>
  <si>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</si>
  <si>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</si>
  <si>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</si>
  <si>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</si>
  <si>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</si>
  <si>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</si>
  <si>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</si>
  <si>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</si>
  <si>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</si>
  <si>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</si>
  <si>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</si>
  <si>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</si>
  <si>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</si>
  <si>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</si>
  <si>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</si>
  <si>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</si>
  <si>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</si>
  <si>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</si>
  <si>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</si>
  <si>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</si>
  <si>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</si>
  <si>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</si>
  <si>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</si>
  <si>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</si>
  <si>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</si>
  <si>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</si>
  <si>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</si>
  <si>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</si>
  <si>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</si>
  <si>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</si>
  <si>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</si>
  <si>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</si>
  <si>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</si>
  <si>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</si>
  <si>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</si>
  <si>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</si>
  <si>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</si>
  <si>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</si>
  <si>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</si>
  <si>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</si>
  <si>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</si>
  <si>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</si>
  <si>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</si>
  <si>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</si>
  <si>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</si>
  <si>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</si>
  <si>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</si>
  <si>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</si>
  <si>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</si>
  <si>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</si>
  <si>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</si>
  <si>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</si>
  <si>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</si>
  <si>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</si>
  <si>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</si>
  <si>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</si>
  <si>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</si>
  <si>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</si>
  <si>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</si>
  <si>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</si>
  <si>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</si>
  <si>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</si>
  <si>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</si>
  <si>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</si>
  <si>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</si>
  <si>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</si>
  <si>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</si>
  <si>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</si>
  <si>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</si>
  <si>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</si>
  <si>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</si>
  <si>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</si>
  <si>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</si>
  <si>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</si>
  <si>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</si>
  <si>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</si>
  <si>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</si>
  <si>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</si>
  <si>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</si>
  <si>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</si>
  <si>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</si>
  <si>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</si>
  <si>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</si>
  <si>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</si>
  <si>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</si>
  <si>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</si>
  <si>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</si>
  <si>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</si>
  <si>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</si>
  <si>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</si>
  <si>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</si>
  <si>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</si>
  <si>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</si>
  <si>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</si>
  <si>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</si>
  <si>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</si>
  <si>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</si>
  <si>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</si>
  <si>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</si>
  <si>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</si>
  <si>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</si>
  <si>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</si>
  <si>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</si>
  <si>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</si>
  <si>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</si>
  <si>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</si>
  <si>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</si>
  <si>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</si>
  <si>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</si>
  <si>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</si>
  <si>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</si>
  <si>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</si>
  <si>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</si>
  <si>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</si>
  <si>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</si>
  <si>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</si>
  <si>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</si>
  <si>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</si>
  <si>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</si>
  <si>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</si>
  <si>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</si>
  <si>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</si>
  <si>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</si>
  <si>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</si>
  <si>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</si>
  <si>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</si>
  <si>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</si>
  <si>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</si>
  <si>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</si>
  <si>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</si>
  <si>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</si>
  <si>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</si>
  <si>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</si>
  <si>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</si>
  <si>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</si>
  <si>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</si>
  <si>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</si>
  <si>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</si>
  <si>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</si>
  <si>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</si>
  <si>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</si>
  <si>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</si>
  <si>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</si>
  <si>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</si>
  <si>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</si>
  <si>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</si>
  <si>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</si>
  <si>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</si>
  <si>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</si>
  <si>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</si>
  <si>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</si>
  <si>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</si>
  <si>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</si>
  <si>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</si>
  <si>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</si>
  <si>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</si>
  <si>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</si>
  <si>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</si>
  <si>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</si>
  <si>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</si>
  <si>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</si>
  <si>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</si>
  <si>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</si>
  <si>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</si>
  <si>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</si>
  <si>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</si>
  <si>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</si>
  <si>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</si>
  <si>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</si>
  <si>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</si>
  <si>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</si>
  <si>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</si>
  <si>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</si>
  <si>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</si>
  <si>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</si>
  <si>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</si>
  <si>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</si>
  <si>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</si>
  <si>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</si>
  <si>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</si>
  <si>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</si>
  <si>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</si>
  <si>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</si>
  <si>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</si>
  <si>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</si>
  <si>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</si>
  <si>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</si>
  <si>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</si>
  <si>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</si>
  <si>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</si>
  <si>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</si>
  <si>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</si>
  <si>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</si>
  <si>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</si>
  <si>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</si>
  <si>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</si>
  <si>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</si>
  <si>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</si>
  <si>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</si>
  <si>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</si>
  <si>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</si>
  <si>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</si>
  <si>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</si>
  <si>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</si>
  <si>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</si>
  <si>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</si>
  <si>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</si>
  <si>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</si>
  <si>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</si>
  <si>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</si>
  <si>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</si>
  <si>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</si>
  <si>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</si>
  <si>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</si>
  <si>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</si>
  <si>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</si>
  <si>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</si>
  <si>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</si>
  <si>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</si>
  <si>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</si>
  <si>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</si>
  <si>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</si>
  <si>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</si>
  <si>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</si>
  <si>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</si>
  <si>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</si>
  <si>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</si>
  <si>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</si>
  <si>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</si>
  <si>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</si>
  <si>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</si>
  <si>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</si>
  <si>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</si>
  <si>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</si>
  <si>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</si>
  <si>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</si>
  <si>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</si>
  <si>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</si>
  <si>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</si>
  <si>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</si>
  <si>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</si>
  <si>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</si>
  <si>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</si>
  <si>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</si>
  <si>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</si>
  <si>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</si>
  <si>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</si>
  <si>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</si>
  <si>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</si>
  <si>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</si>
  <si>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</si>
  <si>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</si>
  <si>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</si>
  <si>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</si>
  <si>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</si>
  <si>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</si>
  <si>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</si>
  <si>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</si>
  <si>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</si>
  <si>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</si>
  <si>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</si>
  <si>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</si>
  <si>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</si>
  <si>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</si>
  <si>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</si>
  <si>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</si>
  <si>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</si>
  <si>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</si>
  <si>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</si>
  <si>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</si>
  <si>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</si>
  <si>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</si>
  <si>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</si>
  <si>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</si>
  <si>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</si>
  <si>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</si>
  <si>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</si>
  <si>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</si>
  <si>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</si>
  <si>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</si>
  <si>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</si>
  <si>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</si>
  <si>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</si>
  <si>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</si>
  <si>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</si>
  <si>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</si>
  <si>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</si>
  <si>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</si>
  <si>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</si>
  <si>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</si>
  <si>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</si>
  <si>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</si>
  <si>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</si>
  <si>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</si>
  <si>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</si>
  <si>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</si>
  <si>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</si>
  <si>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</si>
  <si>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</si>
  <si>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</si>
  <si>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</si>
  <si>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</si>
  <si>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</si>
  <si>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</si>
  <si>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</si>
  <si>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</si>
  <si>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</si>
  <si>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</si>
  <si>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</si>
  <si>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</si>
  <si>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</si>
  <si>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</si>
  <si>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</si>
  <si>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</si>
  <si>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</si>
  <si>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</si>
  <si>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</si>
  <si>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</si>
  <si>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</si>
  <si>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</si>
  <si>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</si>
  <si>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</si>
  <si>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</si>
  <si>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</si>
  <si>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</si>
  <si>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</si>
  <si>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</si>
  <si>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</si>
  <si>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</si>
  <si>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</si>
  <si>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</si>
  <si>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</si>
  <si>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</si>
  <si>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</si>
  <si>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</si>
  <si>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</si>
  <si>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</si>
  <si>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</si>
  <si>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</si>
  <si>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</si>
  <si>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</si>
  <si>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</si>
  <si>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</si>
  <si>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</si>
  <si>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</si>
  <si>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</si>
  <si>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</si>
  <si>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</si>
  <si>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</si>
  <si>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</si>
  <si>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</si>
  <si>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</si>
  <si>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</si>
  <si>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</si>
  <si>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</si>
  <si>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</si>
  <si>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</si>
  <si>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</si>
  <si>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</si>
  <si>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</si>
  <si>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</si>
  <si>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</si>
  <si>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</si>
  <si>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</si>
  <si>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</si>
  <si>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</si>
  <si>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</si>
  <si>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</si>
  <si>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</si>
  <si>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</si>
  <si>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</si>
  <si>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</si>
  <si>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</si>
  <si>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</si>
  <si>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</si>
  <si>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</si>
  <si>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</si>
  <si>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</si>
  <si>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</si>
  <si>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</si>
  <si>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</si>
  <si>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</si>
  <si>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</si>
  <si>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</si>
  <si>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</si>
  <si>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</si>
  <si>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</si>
  <si>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</si>
  <si>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</si>
  <si>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</si>
  <si>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</si>
  <si>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</si>
  <si>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</si>
  <si>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</si>
  <si>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</si>
  <si>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</si>
  <si>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</si>
  <si>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</si>
  <si>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</si>
  <si>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</si>
  <si>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</si>
  <si>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</si>
  <si>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</si>
  <si>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</si>
  <si>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</si>
  <si>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</si>
  <si>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</si>
  <si>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</si>
  <si>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</si>
  <si>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</si>
  <si>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</si>
  <si>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</si>
  <si>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</si>
  <si>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</si>
  <si>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</si>
  <si>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</si>
  <si>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</si>
  <si>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</si>
  <si>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</si>
  <si>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</si>
  <si>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</si>
  <si>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</si>
  <si>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</si>
  <si>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</si>
  <si>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</si>
  <si>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</si>
  <si>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</si>
  <si>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</si>
  <si>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</si>
  <si>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</si>
  <si>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</si>
  <si>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</si>
  <si>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</si>
  <si>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</si>
  <si>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</si>
  <si>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</si>
  <si>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</si>
  <si>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</si>
  <si>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</si>
  <si>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</si>
  <si>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</si>
  <si>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</si>
  <si>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</si>
  <si>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</si>
  <si>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</si>
  <si>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</si>
  <si>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</si>
  <si>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</si>
  <si>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</si>
  <si>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</si>
  <si>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</si>
  <si>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</si>
  <si>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</si>
  <si>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</si>
  <si>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</si>
  <si>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</si>
  <si>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</si>
  <si>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</si>
  <si>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</si>
  <si>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</si>
  <si>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</si>
  <si>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</si>
  <si>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</si>
  <si>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</si>
  <si>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</si>
  <si>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</si>
  <si>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</si>
  <si>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</si>
  <si>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</si>
  <si>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</si>
  <si>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</si>
  <si>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</si>
  <si>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</si>
  <si>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</si>
  <si>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</si>
  <si>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</si>
  <si>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</si>
  <si>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</si>
  <si>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</si>
  <si>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</si>
  <si>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</si>
  <si>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</si>
  <si>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</si>
  <si>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</si>
  <si>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</si>
  <si>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</si>
  <si>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</si>
  <si>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</si>
  <si>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</si>
  <si>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</si>
  <si>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</si>
  <si>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</si>
  <si>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</si>
  <si>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</si>
  <si>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</si>
  <si>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</si>
  <si>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</si>
  <si>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</si>
  <si>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</si>
  <si>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</si>
  <si>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</si>
  <si>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</si>
  <si>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</si>
  <si>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</si>
  <si>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</si>
  <si>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</si>
  <si>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</si>
  <si>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</si>
  <si>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</si>
  <si>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</si>
  <si>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</si>
  <si>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</si>
  <si>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</si>
  <si>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</si>
  <si>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</si>
  <si>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</si>
  <si>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</si>
  <si>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</si>
  <si>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</si>
  <si>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</si>
  <si>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</si>
  <si>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</si>
  <si>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</si>
  <si>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</si>
  <si>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</si>
  <si>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</si>
  <si>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</si>
  <si>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</si>
  <si>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</si>
  <si>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</si>
  <si>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</si>
  <si>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</si>
  <si>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</si>
  <si>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</si>
  <si>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</si>
  <si>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</si>
  <si>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</si>
  <si>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</si>
  <si>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</si>
  <si>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</si>
  <si>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</si>
  <si>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</si>
  <si>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</si>
  <si>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</si>
  <si>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</si>
  <si>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</si>
  <si>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</si>
  <si>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</si>
  <si>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</si>
  <si>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</si>
  <si>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</si>
  <si>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</si>
  <si>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</si>
  <si>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</si>
  <si>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</si>
  <si>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</si>
  <si>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</si>
  <si>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</si>
  <si>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</si>
  <si>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</si>
  <si>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</si>
  <si>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</si>
  <si>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</si>
  <si>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</si>
  <si>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</si>
  <si>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</si>
  <si>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</si>
  <si>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</si>
  <si>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</si>
  <si>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</si>
  <si>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</si>
  <si>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</si>
  <si>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</si>
  <si>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</si>
  <si>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</si>
  <si>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</si>
  <si>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</si>
  <si>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</si>
  <si>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</si>
  <si>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</si>
  <si>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</si>
  <si>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</si>
  <si>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</si>
  <si>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</si>
  <si>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</si>
  <si>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</si>
  <si>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</si>
  <si>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</si>
  <si>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</si>
  <si>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</si>
  <si>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</si>
  <si>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</si>
  <si>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</si>
  <si>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</si>
  <si>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</si>
  <si>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</si>
  <si>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</si>
  <si>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</si>
  <si>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</si>
  <si>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</si>
  <si>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</si>
  <si>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</si>
  <si>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</si>
  <si>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</si>
  <si>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</si>
  <si>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</si>
  <si>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</si>
  <si>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</si>
  <si>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</si>
  <si>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</si>
  <si>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</si>
  <si>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</si>
  <si>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</si>
  <si>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</si>
  <si>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</si>
  <si>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</si>
  <si>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</si>
  <si>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</si>
  <si>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</si>
  <si>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</si>
  <si>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</si>
  <si>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</si>
  <si>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</si>
  <si>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</si>
  <si>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</si>
  <si>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</si>
  <si>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</si>
  <si>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</si>
  <si>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</si>
  <si>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</si>
  <si>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</si>
  <si>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</si>
  <si>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</si>
  <si>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</si>
  <si>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</si>
  <si>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</si>
  <si>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</si>
  <si>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</si>
  <si>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</si>
  <si>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</si>
  <si>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</si>
  <si>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</si>
  <si>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</si>
  <si>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</si>
  <si>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</si>
  <si>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</si>
  <si>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</si>
  <si>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</si>
  <si>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</si>
  <si>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</si>
  <si>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</si>
  <si>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</si>
  <si>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</si>
  <si>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</si>
  <si>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</si>
  <si>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</si>
  <si>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</si>
  <si>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</si>
  <si>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</si>
  <si>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</si>
  <si>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</si>
  <si>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</si>
  <si>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</si>
  <si>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</si>
  <si>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</si>
  <si>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</si>
  <si>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</si>
  <si>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</si>
  <si>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</si>
  <si>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</si>
  <si>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</si>
  <si>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</si>
  <si>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</si>
  <si>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</si>
  <si>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</si>
  <si>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</si>
  <si>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</si>
  <si>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</si>
  <si>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</si>
  <si>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</si>
  <si>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</si>
  <si>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</si>
  <si>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</si>
  <si>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</si>
  <si>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</si>
  <si>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</si>
  <si>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</si>
  <si>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</si>
  <si>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</si>
  <si>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</si>
  <si>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</si>
  <si>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</si>
  <si>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</si>
  <si>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</si>
  <si>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</si>
  <si>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</si>
  <si>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</si>
  <si>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</si>
  <si>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</si>
  <si>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</si>
  <si>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</si>
  <si>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</si>
  <si>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</si>
  <si>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</si>
  <si>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</si>
  <si>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</si>
  <si>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</si>
  <si>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</si>
  <si>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</si>
  <si>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</si>
  <si>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</si>
  <si>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</si>
  <si>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</si>
  <si>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</si>
  <si>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</si>
  <si>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</si>
  <si>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</si>
  <si>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</si>
  <si>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</si>
  <si>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</si>
  <si>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</si>
  <si>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</si>
  <si>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</si>
  <si>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</si>
  <si>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</si>
  <si>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</si>
  <si>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</si>
  <si>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</si>
  <si>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</si>
  <si>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</si>
  <si>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</si>
  <si>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</si>
  <si>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</si>
  <si>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</si>
  <si>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</si>
  <si>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</si>
  <si>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</si>
  <si>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</si>
  <si>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</si>
  <si>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</si>
  <si>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</si>
  <si>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</si>
  <si>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</si>
  <si>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</si>
  <si>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</si>
  <si>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</si>
  <si>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</si>
  <si>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</si>
  <si>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</si>
  <si>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</si>
  <si>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</si>
  <si>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</si>
  <si>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</si>
  <si>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</si>
  <si>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</si>
  <si>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</si>
  <si>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</si>
  <si>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</si>
  <si>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</si>
  <si>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</si>
  <si>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</si>
  <si>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</si>
  <si>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</si>
  <si>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</si>
  <si>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</si>
  <si>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</si>
  <si>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</si>
  <si>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</si>
  <si>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</si>
  <si>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</si>
  <si>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</si>
  <si>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</si>
  <si>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</si>
  <si>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</si>
  <si>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</si>
  <si>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</si>
  <si>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</si>
  <si>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</si>
  <si>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</si>
  <si>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</si>
  <si>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</si>
  <si>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</si>
  <si>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</si>
  <si>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</si>
  <si>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</si>
  <si>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</si>
  <si>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</si>
  <si>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</si>
  <si>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</si>
  <si>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</si>
  <si>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</si>
  <si>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</si>
  <si>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</si>
  <si>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</si>
  <si>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</si>
  <si>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</si>
  <si>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</si>
  <si>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</si>
  <si>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</si>
  <si>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</si>
  <si>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</si>
  <si>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</si>
  <si>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</si>
  <si>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</si>
  <si>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</si>
  <si>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</si>
  <si>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</si>
  <si>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</si>
  <si>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</si>
  <si>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</si>
  <si>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</si>
  <si>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</si>
  <si>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</si>
  <si>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</si>
  <si>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</si>
  <si>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</si>
  <si>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</si>
  <si>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</si>
  <si>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</si>
  <si>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</si>
  <si>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</si>
  <si>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</si>
  <si>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</si>
  <si>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</si>
  <si>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</si>
  <si>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</si>
  <si>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</si>
  <si>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</si>
  <si>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</si>
  <si>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</si>
  <si>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</si>
  <si>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</si>
  <si>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</si>
  <si>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</si>
  <si>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</si>
  <si>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</si>
  <si>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</si>
  <si>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</si>
  <si>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</si>
  <si>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</si>
  <si>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</si>
  <si>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</si>
  <si>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</si>
  <si>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</si>
  <si>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</si>
  <si>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</si>
  <si>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</si>
  <si>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</si>
  <si>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</si>
  <si>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</si>
  <si>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</si>
  <si>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</si>
  <si>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</si>
  <si>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</si>
  <si>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</si>
  <si>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</si>
  <si>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</si>
  <si>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</si>
  <si>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</si>
  <si>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</si>
  <si>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</si>
  <si>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</si>
  <si>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</si>
  <si>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</si>
  <si>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</si>
  <si>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</si>
  <si>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</si>
  <si>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</si>
  <si>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</si>
  <si>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</si>
  <si>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</si>
  <si>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</si>
  <si>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</si>
  <si>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</si>
  <si>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</si>
  <si>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</si>
  <si>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</si>
  <si>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</si>
  <si>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</si>
  <si>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</si>
  <si>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</si>
  <si>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</si>
  <si>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</si>
  <si>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</si>
  <si>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</si>
  <si>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</si>
  <si>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</si>
  <si>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</si>
  <si>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</si>
  <si>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</si>
  <si>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</si>
  <si>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</si>
  <si>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</si>
  <si>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</si>
  <si>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</si>
  <si>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</si>
  <si>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</si>
  <si>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</si>
  <si>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</si>
  <si>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</si>
  <si>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</si>
  <si>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</si>
  <si>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</si>
  <si>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</si>
  <si>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</si>
  <si>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</si>
  <si>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</si>
  <si>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</si>
  <si>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</si>
  <si>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</si>
  <si>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</si>
  <si>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</si>
  <si>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</si>
  <si>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</si>
  <si>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</si>
  <si>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</si>
  <si>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</si>
  <si>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</si>
  <si>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</si>
  <si>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</si>
  <si>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</si>
  <si>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</si>
  <si>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</si>
  <si>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</si>
  <si>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</si>
  <si>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</si>
  <si>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</si>
  <si>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</si>
  <si>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</si>
  <si>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</si>
  <si>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</si>
  <si>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</si>
  <si>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</si>
  <si>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</si>
  <si>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</si>
  <si>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</si>
  <si>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</si>
  <si>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</si>
  <si>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</si>
  <si>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</si>
  <si>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</si>
  <si>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</si>
  <si>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</si>
  <si>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</si>
  <si>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</si>
  <si>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</si>
  <si>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</si>
  <si>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</si>
  <si>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</si>
  <si>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</si>
  <si>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</si>
  <si>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</si>
  <si>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</si>
  <si>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</si>
  <si>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</si>
  <si>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</si>
  <si>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</si>
  <si>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</si>
  <si>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</si>
  <si>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</si>
  <si>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</si>
  <si>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</si>
  <si>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</si>
  <si>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</si>
  <si>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</si>
  <si>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</si>
  <si>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</si>
  <si>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</si>
  <si>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</si>
  <si>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</si>
  <si>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</si>
  <si>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</si>
  <si>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</si>
  <si>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</si>
  <si>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</si>
  <si>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</si>
  <si>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</si>
  <si>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</si>
  <si>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</si>
  <si>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</si>
  <si>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</si>
  <si>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</si>
  <si>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</si>
  <si>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</si>
  <si>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</si>
  <si>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</si>
  <si>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</si>
  <si>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</si>
  <si>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</si>
  <si>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</si>
  <si>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</si>
  <si>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</si>
  <si>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</si>
  <si>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</si>
  <si>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</si>
  <si>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</si>
  <si>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</si>
  <si>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</si>
  <si>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</si>
  <si>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</si>
  <si>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</si>
  <si>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</si>
  <si>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</si>
  <si>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</si>
  <si>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</si>
  <si>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</si>
  <si>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</si>
  <si>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</si>
  <si>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</si>
  <si>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</si>
  <si>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</si>
  <si>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</si>
  <si>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</si>
  <si>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</si>
  <si>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</si>
  <si>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</si>
  <si>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</si>
  <si>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</si>
  <si>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</si>
  <si>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</si>
  <si>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</si>
  <si>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</si>
  <si>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</si>
  <si>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</si>
  <si>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</si>
  <si>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</si>
  <si>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</si>
  <si>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</si>
  <si>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</si>
  <si>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</si>
  <si>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</si>
  <si>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</si>
  <si>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</si>
  <si>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</si>
  <si>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</si>
  <si>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</si>
  <si>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</si>
  <si>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</si>
  <si>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</si>
  <si>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</si>
  <si>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</si>
  <si>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</si>
  <si>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</si>
  <si>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</si>
  <si>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</si>
  <si>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</si>
  <si>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</si>
  <si>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</si>
  <si>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</si>
  <si>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</si>
  <si>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</si>
  <si>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</si>
  <si>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</si>
  <si>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</si>
  <si>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</si>
  <si>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</si>
  <si>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</si>
  <si>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</si>
  <si>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</si>
  <si>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</si>
  <si>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</si>
  <si>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</si>
  <si>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</si>
  <si>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</si>
  <si>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</si>
  <si>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</si>
  <si>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</si>
  <si>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</si>
  <si>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</si>
  <si>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</si>
  <si>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</si>
  <si>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</si>
  <si>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</si>
  <si>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</si>
  <si>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</si>
  <si>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</si>
  <si>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</si>
  <si>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</si>
  <si>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</si>
  <si>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</si>
  <si>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</si>
  <si>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</si>
  <si>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</si>
  <si>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</si>
  <si>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</si>
  <si>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</si>
  <si>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</si>
  <si>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</si>
  <si>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</si>
  <si>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</si>
  <si>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</si>
  <si>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</si>
  <si>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</si>
  <si>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</si>
  <si>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</si>
  <si>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</si>
  <si>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</si>
  <si>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</si>
  <si>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</si>
  <si>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</si>
  <si>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</si>
  <si>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</si>
  <si>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</si>
  <si>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</si>
  <si>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</si>
  <si>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</si>
  <si>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</si>
  <si>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</si>
  <si>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</si>
  <si>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</si>
  <si>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</si>
  <si>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</si>
  <si>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</si>
  <si>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</si>
  <si>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</si>
  <si>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</si>
  <si>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</si>
  <si>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</si>
  <si>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</si>
  <si>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</si>
  <si>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</si>
  <si>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</si>
  <si>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</si>
  <si>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</si>
  <si>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</si>
  <si>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</si>
  <si>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</si>
  <si>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</si>
  <si>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</si>
  <si>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</si>
  <si>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</si>
  <si>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</si>
  <si>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</si>
  <si>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</si>
  <si>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</si>
  <si>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</si>
  <si>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</si>
  <si>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</si>
  <si>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</si>
  <si>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</si>
  <si>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</si>
  <si>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</si>
  <si>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</si>
  <si>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</si>
  <si>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</si>
  <si>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</si>
  <si>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</si>
  <si>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</si>
  <si>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</si>
  <si>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</si>
  <si>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</si>
  <si>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</si>
  <si>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</si>
  <si>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</si>
  <si>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</si>
  <si>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</si>
  <si>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</si>
  <si>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</si>
  <si>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</si>
  <si>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</si>
  <si>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</si>
  <si>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</si>
  <si>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</si>
  <si>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</si>
  <si>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</si>
  <si>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</si>
  <si>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</si>
  <si>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</si>
  <si>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</si>
  <si>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</si>
  <si>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</si>
  <si>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</si>
  <si>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</si>
  <si>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</si>
  <si>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</si>
  <si>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</si>
  <si>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</si>
  <si>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</si>
  <si>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</si>
  <si>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</si>
  <si>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</si>
  <si>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</si>
  <si>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</si>
  <si>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</si>
  <si>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</si>
  <si>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</si>
  <si>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</si>
  <si>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</si>
  <si>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</si>
  <si>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</si>
  <si>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</si>
  <si>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</si>
  <si>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</si>
  <si>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</si>
  <si>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</si>
  <si>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</si>
  <si>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</si>
  <si>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</si>
  <si>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</si>
  <si>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</si>
  <si>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</si>
  <si>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</si>
  <si>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</si>
  <si>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</si>
  <si>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</si>
  <si>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</si>
  <si>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</si>
  <si>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</si>
  <si>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</si>
  <si>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</si>
  <si>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</si>
  <si>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</si>
  <si>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</si>
  <si>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</si>
  <si>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</si>
  <si>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</si>
  <si>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</si>
  <si>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</si>
  <si>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</si>
  <si>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</si>
  <si>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</si>
  <si>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</si>
  <si>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</si>
  <si>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</si>
  <si>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</si>
  <si>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</si>
  <si>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</si>
  <si>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</si>
  <si>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</si>
  <si>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</si>
  <si>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</si>
  <si>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</si>
  <si>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</si>
  <si>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</si>
  <si>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</si>
  <si>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</si>
  <si>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</si>
  <si>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</si>
  <si>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</si>
  <si>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</si>
  <si>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</si>
  <si>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</si>
  <si>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</si>
  <si>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</si>
  <si>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</si>
  <si>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</si>
  <si>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</si>
  <si>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</si>
  <si>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</si>
  <si>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</si>
  <si>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</si>
  <si>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</si>
  <si>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</si>
  <si>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</si>
  <si>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</si>
  <si>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</si>
  <si>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</si>
  <si>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</si>
  <si>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</si>
  <si>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</si>
  <si>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</si>
  <si>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</si>
  <si>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</si>
  <si>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</si>
  <si>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</si>
  <si>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</si>
  <si>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</si>
  <si>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</si>
  <si>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</si>
  <si>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</si>
  <si>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</si>
  <si>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</si>
  <si>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</si>
  <si>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</si>
  <si>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</si>
  <si>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</si>
  <si>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</si>
  <si>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</si>
  <si>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</si>
  <si>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</si>
  <si>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</si>
  <si>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</si>
  <si>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</si>
  <si>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</si>
  <si>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</si>
  <si>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</si>
  <si>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</si>
  <si>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</si>
  <si>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</si>
  <si>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</si>
  <si>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</si>
  <si>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</si>
  <si>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</si>
  <si>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</si>
  <si>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</si>
  <si>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</si>
  <si>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</si>
  <si>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</si>
  <si>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</si>
  <si>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</si>
  <si>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</si>
  <si>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</si>
  <si>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</si>
  <si>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</si>
  <si>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</si>
  <si>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</si>
  <si>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</si>
  <si>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</si>
  <si>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</si>
  <si>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</si>
  <si>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</si>
  <si>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</si>
  <si>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</si>
  <si>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</si>
  <si>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</si>
  <si>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</si>
  <si>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</si>
  <si>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</si>
  <si>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</si>
  <si>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</si>
  <si>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</si>
  <si>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</si>
  <si>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</si>
  <si>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</si>
  <si>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</si>
  <si>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</si>
  <si>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</si>
  <si>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</si>
  <si>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</si>
  <si>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</si>
  <si>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</si>
  <si>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</si>
  <si>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</si>
  <si>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</si>
  <si>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</si>
  <si>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</si>
  <si>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</si>
  <si>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</si>
  <si>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</si>
  <si>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</si>
  <si>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</si>
  <si>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</si>
  <si>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</si>
  <si>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</si>
  <si>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</si>
  <si>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</si>
  <si>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</si>
  <si>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</si>
  <si>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</si>
  <si>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</si>
  <si>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</si>
  <si>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</si>
  <si>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</si>
  <si>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</si>
  <si>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</si>
  <si>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</si>
  <si>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</si>
  <si>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</si>
  <si>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</si>
  <si>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</si>
  <si>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</si>
  <si>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</si>
  <si>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</si>
  <si>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</si>
  <si>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</si>
  <si>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</si>
  <si>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</si>
  <si>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</si>
  <si>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</si>
  <si>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</si>
  <si>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</si>
  <si>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</si>
  <si>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</si>
  <si>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</si>
  <si>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</si>
  <si>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</si>
  <si>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</si>
  <si>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</si>
  <si>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</si>
  <si>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</si>
  <si>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</si>
  <si>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</si>
  <si>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</si>
  <si>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</si>
  <si>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</si>
  <si>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</si>
  <si>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</si>
  <si>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</si>
  <si>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</si>
  <si>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</si>
  <si>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</si>
  <si>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</si>
  <si>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</si>
  <si>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</si>
  <si>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</si>
  <si>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</si>
  <si>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</si>
  <si>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</si>
  <si>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</si>
  <si>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</si>
  <si>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</si>
  <si>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</si>
  <si>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</si>
  <si>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</si>
  <si>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</si>
  <si>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</si>
  <si>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</si>
  <si>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</si>
  <si>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</si>
  <si>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</si>
  <si>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</si>
  <si>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</si>
  <si>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</si>
  <si>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</si>
  <si>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</si>
  <si>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</si>
  <si>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</si>
  <si>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</si>
  <si>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</si>
  <si>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</si>
  <si>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</si>
  <si>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</si>
  <si>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</si>
  <si>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</si>
  <si>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</si>
  <si>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</si>
  <si>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</si>
  <si>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</si>
  <si>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</si>
  <si>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</si>
  <si>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</si>
  <si>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</si>
  <si>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</si>
  <si>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</si>
  <si>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</si>
  <si>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</si>
  <si>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</si>
  <si>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</si>
  <si>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</si>
  <si>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</si>
  <si>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</si>
  <si>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</si>
  <si>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</si>
  <si>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</si>
  <si>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</si>
  <si>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</si>
  <si>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</si>
  <si>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</si>
  <si>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</si>
  <si>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</si>
  <si>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</si>
  <si>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</si>
  <si>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</si>
  <si>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</si>
  <si>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</si>
  <si>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</si>
  <si>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</si>
  <si>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</si>
  <si>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</si>
  <si>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</si>
  <si>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</si>
  <si>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</si>
  <si>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</si>
  <si>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</si>
  <si>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</si>
  <si>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</si>
  <si>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</si>
  <si>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</si>
  <si>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</si>
  <si>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</si>
  <si>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</si>
  <si>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</si>
  <si>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</si>
  <si>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</si>
  <si>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</si>
  <si>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</si>
  <si>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</si>
  <si>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</si>
  <si>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</si>
  <si>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</si>
  <si>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</si>
  <si>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</si>
  <si>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</si>
  <si>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</si>
  <si>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</si>
  <si>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</si>
  <si>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</si>
  <si>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</si>
  <si>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</si>
  <si>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</si>
  <si>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</si>
  <si>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</si>
  <si>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</si>
  <si>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</si>
  <si>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</si>
  <si>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</si>
  <si>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</si>
  <si>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</si>
  <si>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</si>
  <si>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</si>
  <si>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</si>
  <si>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</si>
  <si>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</si>
  <si>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</si>
  <si>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</si>
  <si>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</si>
  <si>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</si>
  <si>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</si>
  <si>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</si>
  <si>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</si>
  <si>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</si>
  <si>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</si>
  <si>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</si>
  <si>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</si>
  <si>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</si>
  <si>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</si>
  <si>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</si>
  <si>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</si>
  <si>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</si>
  <si>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</si>
  <si>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</si>
  <si>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</si>
  <si>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</si>
  <si>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</si>
  <si>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</si>
  <si>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</si>
  <si>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</si>
  <si>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</si>
  <si>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</si>
  <si>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</si>
  <si>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</si>
  <si>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</si>
  <si>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</si>
  <si>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</si>
  <si>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</si>
  <si>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</si>
  <si>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</si>
  <si>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</si>
  <si>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</si>
  <si>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</si>
  <si>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</si>
  <si>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</si>
  <si>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</si>
  <si>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</si>
  <si>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</si>
  <si>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</si>
  <si>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</si>
  <si>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</si>
  <si>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</si>
  <si>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</si>
  <si>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</si>
  <si>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</si>
  <si>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</si>
  <si>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</si>
  <si>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</si>
  <si>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</si>
  <si>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</si>
  <si>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</si>
  <si>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</si>
  <si>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</si>
  <si>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</si>
  <si>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</si>
  <si>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</si>
  <si>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</si>
  <si>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</si>
  <si>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</si>
  <si>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</si>
  <si>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</si>
  <si>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</si>
  <si>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</si>
  <si>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</si>
  <si>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</si>
  <si>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</si>
  <si>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</si>
  <si>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</si>
  <si>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</si>
  <si>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</si>
  <si>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</si>
  <si>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</si>
  <si>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</si>
  <si>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</si>
  <si>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</si>
  <si>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</si>
  <si>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</si>
  <si>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</si>
  <si>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</si>
  <si>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</si>
  <si>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</si>
  <si>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</si>
  <si>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</si>
  <si>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</si>
  <si>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</si>
  <si>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</si>
  <si>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</si>
  <si>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</si>
  <si>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</si>
  <si>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</si>
  <si>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</si>
  <si>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</si>
  <si>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</si>
  <si>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</si>
  <si>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</si>
  <si>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</si>
  <si>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</si>
  <si>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</si>
  <si>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</si>
  <si>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</si>
  <si>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</si>
  <si>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</si>
  <si>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</si>
  <si>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</si>
  <si>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 xml:space="preserve">DRUGA GIMNAZIJA VARAŽDIN </t>
  </si>
  <si>
    <t xml:space="preserve">VARAŽDIN </t>
  </si>
  <si>
    <t>HALLEROVA ALEJA 6 A</t>
  </si>
  <si>
    <t>Liljana Hudoletnjak,mag.oec.</t>
  </si>
  <si>
    <t>042330844</t>
  </si>
  <si>
    <t>042330842</t>
  </si>
  <si>
    <t>2gimnvz@gmail.com</t>
  </si>
  <si>
    <t>Zdravka Grđan,prof.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</si>
</sst>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9238333</v>
      </c>
      <c r="D2" s="63">
        <f>PRRAS!E12</f>
        <v>11433620</v>
      </c>
      <c r="E2" s="63"/>
      <c r="F2" s="63"/>
      <c r="G2" s="64">
        <f t="shared" ref="G2:G65" si="0">(B2/1000)*(C2*1+D2*2)</f>
        <v>32105.573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19214</v>
      </c>
      <c r="L10" s="50">
        <f>INT(VALUE(RefStr!B6))</f>
        <v>19214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03956636</v>
      </c>
      <c r="L11" s="50">
        <f>INT(VALUE(RefStr!B8))</f>
        <v>3956636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DRUGA GIMNAZIJA VARAŽDIN</v>
      </c>
      <c r="L12" s="50">
        <f>LEN(Skriveni!K12)</f>
        <v>24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42000</v>
      </c>
      <c r="L13" s="50">
        <f>INT(VALUE(RefStr!B12))</f>
        <v>42000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VARAŽDIN</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HALLEROVA ALEJA 6 A</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472</v>
      </c>
      <c r="L19" s="50">
        <f>INT(VALUE(RefStr!B22))</f>
        <v>472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27344762042</v>
      </c>
      <c r="L21" s="50">
        <f>INT(VALUE(RefStr!K14))</f>
        <v>27344762042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Liljana Hudoletnjak,mag.oec.</v>
      </c>
      <c r="L22" s="50">
        <f>LEN(RefStr!H25)</f>
        <v>28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042330844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042330842</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2gimnvz@gmail.com</v>
      </c>
      <c r="L25" s="50">
        <f>LEN(RefStr!H29)</f>
        <v>17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2gimnvz@gmail.com</v>
      </c>
      <c r="L26" s="50">
        <f>LEN(RefStr!H31)</f>
        <v>17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Zdravka Grđan,prof.</v>
      </c>
      <c r="L27" s="50">
        <f>LEN(RefStr!H33)</f>
        <v>19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189.389.222,73</v>
      </c>
      <c r="L28" s="50">
        <f>SUM(G2:G1561)</f>
        <v>189389222.72600007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138789379.27500004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35382989.245999999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14160108.951000001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811.0139999999999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1055934.2399999995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7414624</v>
      </c>
      <c r="D46" s="58">
        <f>PRRAS!E56</f>
        <v>9082180</v>
      </c>
      <c r="E46" s="58">
        <v>0</v>
      </c>
      <c r="F46" s="58">
        <v>0</v>
      </c>
      <c r="G46" s="59">
        <f t="shared" si="0"/>
        <v>1151054.28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19400</v>
      </c>
      <c r="E55" s="58">
        <v>0</v>
      </c>
      <c r="F55" s="58">
        <v>0</v>
      </c>
      <c r="G55" s="59">
        <f t="shared" si="0"/>
        <v>2095.1999999999998</v>
      </c>
      <c r="H55" s="59">
        <f t="shared" si="1"/>
        <v>0</v>
      </c>
      <c r="I55" s="60">
        <v>0</v>
      </c>
    </row>
    <row r="56" spans="1:9" x14ac:dyDescent="0.2">
      <c r="A56" s="57">
        <v>151</v>
      </c>
      <c r="B56" s="58">
        <f>PRRAS!C66</f>
        <v>55</v>
      </c>
      <c r="C56" s="58">
        <f>PRRAS!D66</f>
        <v>0</v>
      </c>
      <c r="D56" s="58">
        <f>PRRAS!E66</f>
        <v>19400</v>
      </c>
      <c r="E56" s="58">
        <v>0</v>
      </c>
      <c r="F56" s="58">
        <v>0</v>
      </c>
      <c r="G56" s="59">
        <f t="shared" si="0"/>
        <v>2134</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14629</v>
      </c>
      <c r="E58" s="58">
        <v>0</v>
      </c>
      <c r="F58" s="58">
        <v>0</v>
      </c>
      <c r="G58" s="59">
        <f t="shared" si="0"/>
        <v>2070.0120000000002</v>
      </c>
      <c r="H58" s="59">
        <f t="shared" si="1"/>
        <v>0</v>
      </c>
      <c r="I58" s="60">
        <v>0</v>
      </c>
    </row>
    <row r="59" spans="1:9" x14ac:dyDescent="0.2">
      <c r="A59" s="57">
        <v>151</v>
      </c>
      <c r="B59" s="58">
        <f>PRRAS!C69</f>
        <v>58</v>
      </c>
      <c r="C59" s="58">
        <f>PRRAS!D69</f>
        <v>7058</v>
      </c>
      <c r="D59" s="58">
        <f>PRRAS!E69</f>
        <v>14629</v>
      </c>
      <c r="E59" s="58">
        <v>0</v>
      </c>
      <c r="F59" s="58">
        <v>0</v>
      </c>
      <c r="G59" s="59">
        <f t="shared" si="0"/>
        <v>2106.328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7168817</v>
      </c>
      <c r="D64" s="58">
        <f>PRRAS!E74</f>
        <v>8820246</v>
      </c>
      <c r="E64" s="58">
        <v>0</v>
      </c>
      <c r="F64" s="58">
        <v>0</v>
      </c>
      <c r="G64" s="59">
        <f t="shared" si="0"/>
        <v>1562986.4669999999</v>
      </c>
      <c r="H64" s="59">
        <f t="shared" si="1"/>
        <v>0</v>
      </c>
      <c r="I64" s="60">
        <v>0</v>
      </c>
    </row>
    <row r="65" spans="1:9" x14ac:dyDescent="0.2">
      <c r="A65" s="57">
        <v>151</v>
      </c>
      <c r="B65" s="58">
        <f>PRRAS!C75</f>
        <v>64</v>
      </c>
      <c r="C65" s="58">
        <f>PRRAS!D75</f>
        <v>7168817</v>
      </c>
      <c r="D65" s="58">
        <f>PRRAS!E75</f>
        <v>7523349</v>
      </c>
      <c r="E65" s="58">
        <v>0</v>
      </c>
      <c r="F65" s="58">
        <v>0</v>
      </c>
      <c r="G65" s="59">
        <f t="shared" si="0"/>
        <v>1421792.96</v>
      </c>
      <c r="H65" s="59">
        <f t="shared" si="1"/>
        <v>0</v>
      </c>
      <c r="I65" s="60">
        <v>0</v>
      </c>
    </row>
    <row r="66" spans="1:9" x14ac:dyDescent="0.2">
      <c r="A66" s="57">
        <v>151</v>
      </c>
      <c r="B66" s="58">
        <f>PRRAS!C76</f>
        <v>65</v>
      </c>
      <c r="C66" s="58">
        <f>PRRAS!D76</f>
        <v>0</v>
      </c>
      <c r="D66" s="58">
        <f>PRRAS!E76</f>
        <v>1296897</v>
      </c>
      <c r="E66" s="58">
        <v>0</v>
      </c>
      <c r="F66" s="58">
        <v>0</v>
      </c>
      <c r="G66" s="59">
        <f t="shared" ref="G66:G129" si="2">(B66/1000)*(C66*1+D66*2)</f>
        <v>168596.61000000002</v>
      </c>
      <c r="H66" s="59">
        <f t="shared" ref="H66:H129" si="3">ABS(C66-ROUND(C66,0))+ABS(D66-ROUND(D66,0))</f>
        <v>0</v>
      </c>
      <c r="I66" s="60">
        <v>0</v>
      </c>
    </row>
    <row r="67" spans="1:9" x14ac:dyDescent="0.2">
      <c r="A67" s="57">
        <v>151</v>
      </c>
      <c r="B67" s="58">
        <f>PRRAS!C77</f>
        <v>66</v>
      </c>
      <c r="C67" s="58">
        <f>PRRAS!D77</f>
        <v>238749</v>
      </c>
      <c r="D67" s="58">
        <f>PRRAS!E77</f>
        <v>163389</v>
      </c>
      <c r="E67" s="58">
        <v>0</v>
      </c>
      <c r="F67" s="58">
        <v>0</v>
      </c>
      <c r="G67" s="59">
        <f t="shared" si="2"/>
        <v>37324.781999999999</v>
      </c>
      <c r="H67" s="59">
        <f t="shared" si="3"/>
        <v>0</v>
      </c>
      <c r="I67" s="60">
        <v>0</v>
      </c>
    </row>
    <row r="68" spans="1:9" x14ac:dyDescent="0.2">
      <c r="A68" s="57">
        <v>151</v>
      </c>
      <c r="B68" s="58">
        <f>PRRAS!C78</f>
        <v>67</v>
      </c>
      <c r="C68" s="58">
        <f>PRRAS!D78</f>
        <v>238749</v>
      </c>
      <c r="D68" s="58">
        <f>PRRAS!E78</f>
        <v>163389</v>
      </c>
      <c r="E68" s="58">
        <v>0</v>
      </c>
      <c r="F68" s="58">
        <v>0</v>
      </c>
      <c r="G68" s="59">
        <f t="shared" si="2"/>
        <v>37890.309000000001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64516</v>
      </c>
      <c r="E70" s="58">
        <v>0</v>
      </c>
      <c r="F70" s="58">
        <v>0</v>
      </c>
      <c r="G70" s="59">
        <f t="shared" si="2"/>
        <v>8903.2080000000005</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64516</v>
      </c>
      <c r="E73" s="58">
        <v>0</v>
      </c>
      <c r="F73" s="58">
        <v>0</v>
      </c>
      <c r="G73" s="59">
        <f t="shared" si="2"/>
        <v>9290.3040000000001</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2308</v>
      </c>
      <c r="D75" s="58">
        <f>PRRAS!E85</f>
        <v>811</v>
      </c>
      <c r="E75" s="58">
        <v>0</v>
      </c>
      <c r="F75" s="58">
        <v>0</v>
      </c>
      <c r="G75" s="59">
        <f t="shared" si="2"/>
        <v>290.82</v>
      </c>
      <c r="H75" s="59">
        <f t="shared" si="3"/>
        <v>0</v>
      </c>
      <c r="I75" s="60">
        <v>0</v>
      </c>
    </row>
    <row r="76" spans="1:9" x14ac:dyDescent="0.2">
      <c r="A76" s="57">
        <v>151</v>
      </c>
      <c r="B76" s="58">
        <f>PRRAS!C86</f>
        <v>75</v>
      </c>
      <c r="C76" s="58">
        <f>PRRAS!D86</f>
        <v>2308</v>
      </c>
      <c r="D76" s="58">
        <f>PRRAS!E86</f>
        <v>811</v>
      </c>
      <c r="E76" s="58">
        <v>0</v>
      </c>
      <c r="F76" s="58">
        <v>0</v>
      </c>
      <c r="G76" s="59">
        <f t="shared" si="2"/>
        <v>294.75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2308</v>
      </c>
      <c r="D78" s="58">
        <f>PRRAS!E88</f>
        <v>811</v>
      </c>
      <c r="E78" s="58">
        <v>0</v>
      </c>
      <c r="F78" s="58">
        <v>0</v>
      </c>
      <c r="G78" s="59">
        <f t="shared" si="2"/>
        <v>302.61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305916</v>
      </c>
      <c r="D106" s="58">
        <f>PRRAS!E116</f>
        <v>292263</v>
      </c>
      <c r="E106" s="58">
        <v>0</v>
      </c>
      <c r="F106" s="58">
        <v>0</v>
      </c>
      <c r="G106" s="59">
        <f t="shared" si="2"/>
        <v>93496.41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305916</v>
      </c>
      <c r="D112" s="58">
        <f>PRRAS!E122</f>
        <v>292263</v>
      </c>
      <c r="E112" s="58">
        <v>0</v>
      </c>
      <c r="F112" s="58">
        <v>0</v>
      </c>
      <c r="G112" s="59">
        <f t="shared" si="2"/>
        <v>98839.062000000005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305916</v>
      </c>
      <c r="D117" s="58">
        <f>PRRAS!E127</f>
        <v>292263</v>
      </c>
      <c r="E117" s="58">
        <v>0</v>
      </c>
      <c r="F117" s="58">
        <v>0</v>
      </c>
      <c r="G117" s="59">
        <f t="shared" si="2"/>
        <v>103291.27200000001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151010</v>
      </c>
      <c r="D124" s="58">
        <f>PRRAS!E134</f>
        <v>203506</v>
      </c>
      <c r="E124" s="58">
        <v>0</v>
      </c>
      <c r="F124" s="58">
        <v>0</v>
      </c>
      <c r="G124" s="59">
        <f t="shared" si="2"/>
        <v>68636.706000000006</v>
      </c>
      <c r="H124" s="59">
        <f t="shared" si="3"/>
        <v>0</v>
      </c>
      <c r="I124" s="60">
        <v>0</v>
      </c>
    </row>
    <row r="125" spans="1:9" x14ac:dyDescent="0.2">
      <c r="A125" s="57">
        <v>151</v>
      </c>
      <c r="B125" s="58">
        <f>PRRAS!C135</f>
        <v>124</v>
      </c>
      <c r="C125" s="58">
        <f>PRRAS!D135</f>
        <v>120010</v>
      </c>
      <c r="D125" s="58">
        <f>PRRAS!E135</f>
        <v>166506</v>
      </c>
      <c r="E125" s="58">
        <v>0</v>
      </c>
      <c r="F125" s="58">
        <v>0</v>
      </c>
      <c r="G125" s="59">
        <f t="shared" si="2"/>
        <v>56174.728000000003</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120010</v>
      </c>
      <c r="D127" s="58">
        <f>PRRAS!E137</f>
        <v>166506</v>
      </c>
      <c r="E127" s="58">
        <v>0</v>
      </c>
      <c r="F127" s="58">
        <v>0</v>
      </c>
      <c r="G127" s="59">
        <f t="shared" si="2"/>
        <v>57080.771999999997</v>
      </c>
      <c r="H127" s="59">
        <f t="shared" si="3"/>
        <v>0</v>
      </c>
      <c r="I127" s="60">
        <v>0</v>
      </c>
    </row>
    <row r="128" spans="1:9" x14ac:dyDescent="0.2">
      <c r="A128" s="57">
        <v>151</v>
      </c>
      <c r="B128" s="58">
        <f>PRRAS!C138</f>
        <v>127</v>
      </c>
      <c r="C128" s="58">
        <f>PRRAS!D138</f>
        <v>31000</v>
      </c>
      <c r="D128" s="58">
        <f>PRRAS!E138</f>
        <v>37000</v>
      </c>
      <c r="E128" s="58">
        <v>0</v>
      </c>
      <c r="F128" s="58">
        <v>0</v>
      </c>
      <c r="G128" s="59">
        <f t="shared" si="2"/>
        <v>13335</v>
      </c>
      <c r="H128" s="59">
        <f t="shared" si="3"/>
        <v>0</v>
      </c>
      <c r="I128" s="60">
        <v>0</v>
      </c>
    </row>
    <row r="129" spans="1:9" x14ac:dyDescent="0.2">
      <c r="A129" s="57">
        <v>151</v>
      </c>
      <c r="B129" s="58">
        <f>PRRAS!C139</f>
        <v>128</v>
      </c>
      <c r="C129" s="58">
        <f>PRRAS!D139</f>
        <v>31000</v>
      </c>
      <c r="D129" s="58">
        <f>PRRAS!E139</f>
        <v>37000</v>
      </c>
      <c r="E129" s="58">
        <v>0</v>
      </c>
      <c r="F129" s="58">
        <v>0</v>
      </c>
      <c r="G129" s="59">
        <f t="shared" si="2"/>
        <v>13440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1364475</v>
      </c>
      <c r="D131" s="58">
        <f>PRRAS!E141</f>
        <v>1854860</v>
      </c>
      <c r="E131" s="58">
        <v>0</v>
      </c>
      <c r="F131" s="58">
        <v>0</v>
      </c>
      <c r="G131" s="59">
        <f t="shared" si="4"/>
        <v>659645.35</v>
      </c>
      <c r="H131" s="59">
        <f t="shared" si="5"/>
        <v>0</v>
      </c>
      <c r="I131" s="60">
        <v>0</v>
      </c>
    </row>
    <row r="132" spans="1:9" x14ac:dyDescent="0.2">
      <c r="A132" s="57">
        <v>151</v>
      </c>
      <c r="B132" s="58">
        <f>PRRAS!C142</f>
        <v>131</v>
      </c>
      <c r="C132" s="58">
        <f>PRRAS!D142</f>
        <v>1364475</v>
      </c>
      <c r="D132" s="58">
        <f>PRRAS!E142</f>
        <v>1854860</v>
      </c>
      <c r="E132" s="58">
        <v>0</v>
      </c>
      <c r="F132" s="58">
        <v>0</v>
      </c>
      <c r="G132" s="59">
        <f t="shared" si="4"/>
        <v>664719.54500000004</v>
      </c>
      <c r="H132" s="59">
        <f t="shared" si="5"/>
        <v>0</v>
      </c>
      <c r="I132" s="60">
        <v>0</v>
      </c>
    </row>
    <row r="133" spans="1:9" x14ac:dyDescent="0.2">
      <c r="A133" s="57">
        <v>151</v>
      </c>
      <c r="B133" s="58">
        <f>PRRAS!C143</f>
        <v>132</v>
      </c>
      <c r="C133" s="58">
        <f>PRRAS!D143</f>
        <v>1364475</v>
      </c>
      <c r="D133" s="58">
        <f>PRRAS!E143</f>
        <v>1843460</v>
      </c>
      <c r="E133" s="58">
        <v>0</v>
      </c>
      <c r="F133" s="58">
        <v>0</v>
      </c>
      <c r="G133" s="59">
        <f t="shared" si="4"/>
        <v>666784.14</v>
      </c>
      <c r="H133" s="59">
        <f t="shared" si="5"/>
        <v>0</v>
      </c>
      <c r="I133" s="60">
        <v>0</v>
      </c>
    </row>
    <row r="134" spans="1:9" x14ac:dyDescent="0.2">
      <c r="A134" s="57">
        <v>151</v>
      </c>
      <c r="B134" s="58">
        <f>PRRAS!C144</f>
        <v>133</v>
      </c>
      <c r="C134" s="58">
        <f>PRRAS!D144</f>
        <v>0</v>
      </c>
      <c r="D134" s="58">
        <f>PRRAS!E144</f>
        <v>11400</v>
      </c>
      <c r="E134" s="58">
        <v>0</v>
      </c>
      <c r="F134" s="58">
        <v>0</v>
      </c>
      <c r="G134" s="59">
        <f t="shared" si="4"/>
        <v>3032.4</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9154923</v>
      </c>
      <c r="D149" s="58">
        <f>PRRAS!E159</f>
        <v>10068253</v>
      </c>
      <c r="E149" s="58">
        <v>0</v>
      </c>
      <c r="F149" s="58">
        <v>0</v>
      </c>
      <c r="G149" s="59">
        <f t="shared" si="4"/>
        <v>4335131.4919999996</v>
      </c>
      <c r="H149" s="59">
        <f t="shared" si="5"/>
        <v>0</v>
      </c>
      <c r="I149" s="60">
        <v>0</v>
      </c>
    </row>
    <row r="150" spans="1:9" x14ac:dyDescent="0.2">
      <c r="A150" s="57">
        <v>151</v>
      </c>
      <c r="B150" s="58">
        <f>PRRAS!C160</f>
        <v>149</v>
      </c>
      <c r="C150" s="58">
        <f>PRRAS!D160</f>
        <v>7128910</v>
      </c>
      <c r="D150" s="58">
        <f>PRRAS!E160</f>
        <v>7253908</v>
      </c>
      <c r="E150" s="58">
        <v>0</v>
      </c>
      <c r="F150" s="58">
        <v>0</v>
      </c>
      <c r="G150" s="59">
        <f t="shared" si="4"/>
        <v>3223872.1739999996</v>
      </c>
      <c r="H150" s="59">
        <f t="shared" si="5"/>
        <v>0</v>
      </c>
      <c r="I150" s="60">
        <v>0</v>
      </c>
    </row>
    <row r="151" spans="1:9" x14ac:dyDescent="0.2">
      <c r="A151" s="57">
        <v>151</v>
      </c>
      <c r="B151" s="58">
        <f>PRRAS!C161</f>
        <v>150</v>
      </c>
      <c r="C151" s="58">
        <f>PRRAS!D161</f>
        <v>5823466</v>
      </c>
      <c r="D151" s="58">
        <f>PRRAS!E161</f>
        <v>6011964</v>
      </c>
      <c r="E151" s="58">
        <v>0</v>
      </c>
      <c r="F151" s="58">
        <v>0</v>
      </c>
      <c r="G151" s="59">
        <f t="shared" si="4"/>
        <v>2677109.1</v>
      </c>
      <c r="H151" s="59">
        <f t="shared" si="5"/>
        <v>0</v>
      </c>
      <c r="I151" s="60">
        <v>0</v>
      </c>
    </row>
    <row r="152" spans="1:9" x14ac:dyDescent="0.2">
      <c r="A152" s="57">
        <v>151</v>
      </c>
      <c r="B152" s="58">
        <f>PRRAS!C162</f>
        <v>151</v>
      </c>
      <c r="C152" s="58">
        <f>PRRAS!D162</f>
        <v>5789815</v>
      </c>
      <c r="D152" s="58">
        <f>PRRAS!E162</f>
        <v>5899572</v>
      </c>
      <c r="E152" s="58">
        <v>0</v>
      </c>
      <c r="F152" s="58">
        <v>0</v>
      </c>
      <c r="G152" s="59">
        <f t="shared" si="4"/>
        <v>2655932.8089999999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33651</v>
      </c>
      <c r="D154" s="58">
        <f>PRRAS!E164</f>
        <v>112392</v>
      </c>
      <c r="E154" s="58">
        <v>0</v>
      </c>
      <c r="F154" s="58">
        <v>0</v>
      </c>
      <c r="G154" s="59">
        <f t="shared" si="4"/>
        <v>39540.555</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293224</v>
      </c>
      <c r="D156" s="58">
        <f>PRRAS!E166</f>
        <v>250425</v>
      </c>
      <c r="E156" s="58">
        <v>0</v>
      </c>
      <c r="F156" s="58">
        <v>0</v>
      </c>
      <c r="G156" s="59">
        <f t="shared" si="4"/>
        <v>123081.47</v>
      </c>
      <c r="H156" s="59">
        <f t="shared" si="5"/>
        <v>0</v>
      </c>
      <c r="I156" s="60">
        <v>0</v>
      </c>
    </row>
    <row r="157" spans="1:9" x14ac:dyDescent="0.2">
      <c r="A157" s="57">
        <v>151</v>
      </c>
      <c r="B157" s="58">
        <f>PRRAS!C167</f>
        <v>156</v>
      </c>
      <c r="C157" s="58">
        <f>PRRAS!D167</f>
        <v>1012220</v>
      </c>
      <c r="D157" s="58">
        <f>PRRAS!E167</f>
        <v>991519</v>
      </c>
      <c r="E157" s="58">
        <v>0</v>
      </c>
      <c r="F157" s="58">
        <v>0</v>
      </c>
      <c r="G157" s="59">
        <f t="shared" si="4"/>
        <v>467260.24800000002</v>
      </c>
      <c r="H157" s="59">
        <f t="shared" si="5"/>
        <v>0</v>
      </c>
      <c r="I157" s="60">
        <v>0</v>
      </c>
    </row>
    <row r="158" spans="1:9" x14ac:dyDescent="0.2">
      <c r="A158" s="57">
        <v>151</v>
      </c>
      <c r="B158" s="58">
        <f>PRRAS!C168</f>
        <v>157</v>
      </c>
      <c r="C158" s="58">
        <f>PRRAS!D168</f>
        <v>12854</v>
      </c>
      <c r="D158" s="58">
        <f>PRRAS!E168</f>
        <v>1200</v>
      </c>
      <c r="E158" s="58">
        <v>0</v>
      </c>
      <c r="F158" s="58">
        <v>0</v>
      </c>
      <c r="G158" s="59">
        <f t="shared" si="4"/>
        <v>2394.8780000000002</v>
      </c>
      <c r="H158" s="59">
        <f t="shared" si="5"/>
        <v>0</v>
      </c>
      <c r="I158" s="60">
        <v>0</v>
      </c>
    </row>
    <row r="159" spans="1:9" x14ac:dyDescent="0.2">
      <c r="A159" s="57">
        <v>151</v>
      </c>
      <c r="B159" s="58">
        <f>PRRAS!C169</f>
        <v>158</v>
      </c>
      <c r="C159" s="58">
        <f>PRRAS!D169</f>
        <v>900802</v>
      </c>
      <c r="D159" s="58">
        <f>PRRAS!E169</f>
        <v>892515</v>
      </c>
      <c r="E159" s="58">
        <v>0</v>
      </c>
      <c r="F159" s="58">
        <v>0</v>
      </c>
      <c r="G159" s="59">
        <f t="shared" si="4"/>
        <v>424361.45600000001</v>
      </c>
      <c r="H159" s="59">
        <f t="shared" si="5"/>
        <v>0</v>
      </c>
      <c r="I159" s="60">
        <v>0</v>
      </c>
    </row>
    <row r="160" spans="1:9" x14ac:dyDescent="0.2">
      <c r="A160" s="57">
        <v>151</v>
      </c>
      <c r="B160" s="58">
        <f>PRRAS!C170</f>
        <v>159</v>
      </c>
      <c r="C160" s="58">
        <f>PRRAS!D170</f>
        <v>98564</v>
      </c>
      <c r="D160" s="58">
        <f>PRRAS!E170</f>
        <v>97804</v>
      </c>
      <c r="E160" s="58">
        <v>0</v>
      </c>
      <c r="F160" s="58">
        <v>0</v>
      </c>
      <c r="G160" s="59">
        <f t="shared" si="4"/>
        <v>46773.347999999998</v>
      </c>
      <c r="H160" s="59">
        <f t="shared" si="5"/>
        <v>0</v>
      </c>
      <c r="I160" s="60">
        <v>0</v>
      </c>
    </row>
    <row r="161" spans="1:9" x14ac:dyDescent="0.2">
      <c r="A161" s="57">
        <v>151</v>
      </c>
      <c r="B161" s="58">
        <f>PRRAS!C171</f>
        <v>160</v>
      </c>
      <c r="C161" s="58">
        <f>PRRAS!D171</f>
        <v>2021103</v>
      </c>
      <c r="D161" s="58">
        <f>PRRAS!E171</f>
        <v>2809056</v>
      </c>
      <c r="E161" s="58">
        <v>0</v>
      </c>
      <c r="F161" s="58">
        <v>0</v>
      </c>
      <c r="G161" s="59">
        <f t="shared" si="4"/>
        <v>1222274.4000000001</v>
      </c>
      <c r="H161" s="59">
        <f t="shared" si="5"/>
        <v>0</v>
      </c>
      <c r="I161" s="60">
        <v>0</v>
      </c>
    </row>
    <row r="162" spans="1:9" x14ac:dyDescent="0.2">
      <c r="A162" s="57">
        <v>151</v>
      </c>
      <c r="B162" s="58">
        <f>PRRAS!C172</f>
        <v>161</v>
      </c>
      <c r="C162" s="58">
        <f>PRRAS!D172</f>
        <v>543428</v>
      </c>
      <c r="D162" s="58">
        <f>PRRAS!E172</f>
        <v>558394</v>
      </c>
      <c r="E162" s="58">
        <v>0</v>
      </c>
      <c r="F162" s="58">
        <v>0</v>
      </c>
      <c r="G162" s="59">
        <f t="shared" si="4"/>
        <v>267294.77600000001</v>
      </c>
      <c r="H162" s="59">
        <f t="shared" si="5"/>
        <v>0</v>
      </c>
      <c r="I162" s="60">
        <v>0</v>
      </c>
    </row>
    <row r="163" spans="1:9" x14ac:dyDescent="0.2">
      <c r="A163" s="57">
        <v>151</v>
      </c>
      <c r="B163" s="58">
        <f>PRRAS!C173</f>
        <v>162</v>
      </c>
      <c r="C163" s="58">
        <f>PRRAS!D173</f>
        <v>282819</v>
      </c>
      <c r="D163" s="58">
        <f>PRRAS!E173</f>
        <v>216339</v>
      </c>
      <c r="E163" s="58">
        <v>0</v>
      </c>
      <c r="F163" s="58">
        <v>0</v>
      </c>
      <c r="G163" s="59">
        <f t="shared" si="4"/>
        <v>115910.51400000001</v>
      </c>
      <c r="H163" s="59">
        <f t="shared" si="5"/>
        <v>0</v>
      </c>
      <c r="I163" s="60">
        <v>0</v>
      </c>
    </row>
    <row r="164" spans="1:9" x14ac:dyDescent="0.2">
      <c r="A164" s="57">
        <v>151</v>
      </c>
      <c r="B164" s="58">
        <f>PRRAS!C174</f>
        <v>163</v>
      </c>
      <c r="C164" s="58">
        <f>PRRAS!D174</f>
        <v>232305</v>
      </c>
      <c r="D164" s="58">
        <f>PRRAS!E174</f>
        <v>326556</v>
      </c>
      <c r="E164" s="58">
        <v>0</v>
      </c>
      <c r="F164" s="58">
        <v>0</v>
      </c>
      <c r="G164" s="59">
        <f t="shared" si="4"/>
        <v>144322.97100000002</v>
      </c>
      <c r="H164" s="59">
        <f t="shared" si="5"/>
        <v>0</v>
      </c>
      <c r="I164" s="60">
        <v>0</v>
      </c>
    </row>
    <row r="165" spans="1:9" x14ac:dyDescent="0.2">
      <c r="A165" s="57">
        <v>151</v>
      </c>
      <c r="B165" s="58">
        <f>PRRAS!C175</f>
        <v>164</v>
      </c>
      <c r="C165" s="58">
        <f>PRRAS!D175</f>
        <v>7758</v>
      </c>
      <c r="D165" s="58">
        <f>PRRAS!E175</f>
        <v>6945</v>
      </c>
      <c r="E165" s="58">
        <v>0</v>
      </c>
      <c r="F165" s="58">
        <v>0</v>
      </c>
      <c r="G165" s="59">
        <f t="shared" si="4"/>
        <v>3550.2719999999999</v>
      </c>
      <c r="H165" s="59">
        <f t="shared" si="5"/>
        <v>0</v>
      </c>
      <c r="I165" s="60">
        <v>0</v>
      </c>
    </row>
    <row r="166" spans="1:9" x14ac:dyDescent="0.2">
      <c r="A166" s="57">
        <v>151</v>
      </c>
      <c r="B166" s="58">
        <f>PRRAS!C176</f>
        <v>165</v>
      </c>
      <c r="C166" s="58">
        <f>PRRAS!D176</f>
        <v>20546</v>
      </c>
      <c r="D166" s="58">
        <f>PRRAS!E176</f>
        <v>8554</v>
      </c>
      <c r="E166" s="58">
        <v>0</v>
      </c>
      <c r="F166" s="58">
        <v>0</v>
      </c>
      <c r="G166" s="59">
        <f t="shared" si="4"/>
        <v>6212.91</v>
      </c>
      <c r="H166" s="59">
        <f t="shared" si="5"/>
        <v>0</v>
      </c>
      <c r="I166" s="60">
        <v>0</v>
      </c>
    </row>
    <row r="167" spans="1:9" x14ac:dyDescent="0.2">
      <c r="A167" s="57">
        <v>151</v>
      </c>
      <c r="B167" s="58">
        <f>PRRAS!C177</f>
        <v>166</v>
      </c>
      <c r="C167" s="58">
        <f>PRRAS!D177</f>
        <v>425989</v>
      </c>
      <c r="D167" s="58">
        <f>PRRAS!E177</f>
        <v>460462</v>
      </c>
      <c r="E167" s="58">
        <v>0</v>
      </c>
      <c r="F167" s="58">
        <v>0</v>
      </c>
      <c r="G167" s="59">
        <f t="shared" si="4"/>
        <v>223587.55800000002</v>
      </c>
      <c r="H167" s="59">
        <f t="shared" si="5"/>
        <v>0</v>
      </c>
      <c r="I167" s="60">
        <v>0</v>
      </c>
    </row>
    <row r="168" spans="1:9" x14ac:dyDescent="0.2">
      <c r="A168" s="57">
        <v>151</v>
      </c>
      <c r="B168" s="58">
        <f>PRRAS!C178</f>
        <v>167</v>
      </c>
      <c r="C168" s="58">
        <f>PRRAS!D178</f>
        <v>82234</v>
      </c>
      <c r="D168" s="58">
        <f>PRRAS!E178</f>
        <v>103298</v>
      </c>
      <c r="E168" s="58">
        <v>0</v>
      </c>
      <c r="F168" s="58">
        <v>0</v>
      </c>
      <c r="G168" s="59">
        <f t="shared" si="4"/>
        <v>48234.61</v>
      </c>
      <c r="H168" s="59">
        <f t="shared" si="5"/>
        <v>0</v>
      </c>
      <c r="I168" s="60">
        <v>0</v>
      </c>
    </row>
    <row r="169" spans="1:9" x14ac:dyDescent="0.2">
      <c r="A169" s="57">
        <v>151</v>
      </c>
      <c r="B169" s="58">
        <f>PRRAS!C179</f>
        <v>168</v>
      </c>
      <c r="C169" s="58">
        <f>PRRAS!D179</f>
        <v>15899</v>
      </c>
      <c r="D169" s="58">
        <f>PRRAS!E179</f>
        <v>18323</v>
      </c>
      <c r="E169" s="58">
        <v>0</v>
      </c>
      <c r="F169" s="58">
        <v>0</v>
      </c>
      <c r="G169" s="59">
        <f t="shared" si="4"/>
        <v>8827.5600000000013</v>
      </c>
      <c r="H169" s="59">
        <f t="shared" si="5"/>
        <v>0</v>
      </c>
      <c r="I169" s="60">
        <v>0</v>
      </c>
    </row>
    <row r="170" spans="1:9" x14ac:dyDescent="0.2">
      <c r="A170" s="57">
        <v>151</v>
      </c>
      <c r="B170" s="58">
        <f>PRRAS!C180</f>
        <v>169</v>
      </c>
      <c r="C170" s="58">
        <f>PRRAS!D180</f>
        <v>232721</v>
      </c>
      <c r="D170" s="58">
        <f>PRRAS!E180</f>
        <v>289982</v>
      </c>
      <c r="E170" s="58">
        <v>0</v>
      </c>
      <c r="F170" s="58">
        <v>0</v>
      </c>
      <c r="G170" s="59">
        <f t="shared" si="4"/>
        <v>137343.76500000001</v>
      </c>
      <c r="H170" s="59">
        <f t="shared" si="5"/>
        <v>0</v>
      </c>
      <c r="I170" s="60">
        <v>0</v>
      </c>
    </row>
    <row r="171" spans="1:9" x14ac:dyDescent="0.2">
      <c r="A171" s="57">
        <v>151</v>
      </c>
      <c r="B171" s="58">
        <f>PRRAS!C181</f>
        <v>170</v>
      </c>
      <c r="C171" s="58">
        <f>PRRAS!D181</f>
        <v>58521</v>
      </c>
      <c r="D171" s="58">
        <f>PRRAS!E181</f>
        <v>27663</v>
      </c>
      <c r="E171" s="58">
        <v>0</v>
      </c>
      <c r="F171" s="58">
        <v>0</v>
      </c>
      <c r="G171" s="59">
        <f t="shared" si="4"/>
        <v>19353.990000000002</v>
      </c>
      <c r="H171" s="59">
        <f t="shared" si="5"/>
        <v>0</v>
      </c>
      <c r="I171" s="60">
        <v>0</v>
      </c>
    </row>
    <row r="172" spans="1:9" x14ac:dyDescent="0.2">
      <c r="A172" s="57">
        <v>151</v>
      </c>
      <c r="B172" s="58">
        <f>PRRAS!C182</f>
        <v>171</v>
      </c>
      <c r="C172" s="58">
        <f>PRRAS!D182</f>
        <v>36614</v>
      </c>
      <c r="D172" s="58">
        <f>PRRAS!E182</f>
        <v>16609</v>
      </c>
      <c r="E172" s="58">
        <v>0</v>
      </c>
      <c r="F172" s="58">
        <v>0</v>
      </c>
      <c r="G172" s="59">
        <f t="shared" si="4"/>
        <v>11941.272000000001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4587</v>
      </c>
      <c r="E174" s="58">
        <v>0</v>
      </c>
      <c r="F174" s="58">
        <v>0</v>
      </c>
      <c r="G174" s="59">
        <f t="shared" si="4"/>
        <v>1587.1019999999999</v>
      </c>
      <c r="H174" s="59">
        <f t="shared" si="5"/>
        <v>0</v>
      </c>
      <c r="I174" s="60">
        <v>0</v>
      </c>
    </row>
    <row r="175" spans="1:9" x14ac:dyDescent="0.2">
      <c r="A175" s="57">
        <v>151</v>
      </c>
      <c r="B175" s="58">
        <f>PRRAS!C185</f>
        <v>174</v>
      </c>
      <c r="C175" s="58">
        <f>PRRAS!D185</f>
        <v>634259</v>
      </c>
      <c r="D175" s="58">
        <f>PRRAS!E185</f>
        <v>1405558</v>
      </c>
      <c r="E175" s="58">
        <v>0</v>
      </c>
      <c r="F175" s="58">
        <v>0</v>
      </c>
      <c r="G175" s="59">
        <f t="shared" si="4"/>
        <v>599495.25</v>
      </c>
      <c r="H175" s="59">
        <f t="shared" si="5"/>
        <v>0</v>
      </c>
      <c r="I175" s="60">
        <v>0</v>
      </c>
    </row>
    <row r="176" spans="1:9" x14ac:dyDescent="0.2">
      <c r="A176" s="57">
        <v>151</v>
      </c>
      <c r="B176" s="58">
        <f>PRRAS!C186</f>
        <v>175</v>
      </c>
      <c r="C176" s="58">
        <f>PRRAS!D186</f>
        <v>41353</v>
      </c>
      <c r="D176" s="58">
        <f>PRRAS!E186</f>
        <v>40335</v>
      </c>
      <c r="E176" s="58">
        <v>0</v>
      </c>
      <c r="F176" s="58">
        <v>0</v>
      </c>
      <c r="G176" s="59">
        <f t="shared" si="4"/>
        <v>21354.024999999998</v>
      </c>
      <c r="H176" s="59">
        <f t="shared" si="5"/>
        <v>0</v>
      </c>
      <c r="I176" s="60">
        <v>0</v>
      </c>
    </row>
    <row r="177" spans="1:9" x14ac:dyDescent="0.2">
      <c r="A177" s="57">
        <v>151</v>
      </c>
      <c r="B177" s="58">
        <f>PRRAS!C187</f>
        <v>176</v>
      </c>
      <c r="C177" s="58">
        <f>PRRAS!D187</f>
        <v>59200</v>
      </c>
      <c r="D177" s="58">
        <f>PRRAS!E187</f>
        <v>846848</v>
      </c>
      <c r="E177" s="58">
        <v>0</v>
      </c>
      <c r="F177" s="58">
        <v>0</v>
      </c>
      <c r="G177" s="59">
        <f t="shared" si="4"/>
        <v>308509.696</v>
      </c>
      <c r="H177" s="59">
        <f t="shared" si="5"/>
        <v>0</v>
      </c>
      <c r="I177" s="60">
        <v>0</v>
      </c>
    </row>
    <row r="178" spans="1:9" x14ac:dyDescent="0.2">
      <c r="A178" s="57">
        <v>151</v>
      </c>
      <c r="B178" s="58">
        <f>PRRAS!C188</f>
        <v>177</v>
      </c>
      <c r="C178" s="58">
        <f>PRRAS!D188</f>
        <v>17825</v>
      </c>
      <c r="D178" s="58">
        <f>PRRAS!E188</f>
        <v>22891</v>
      </c>
      <c r="E178" s="58">
        <v>0</v>
      </c>
      <c r="F178" s="58">
        <v>0</v>
      </c>
      <c r="G178" s="59">
        <f t="shared" si="4"/>
        <v>11258.439</v>
      </c>
      <c r="H178" s="59">
        <f t="shared" si="5"/>
        <v>0</v>
      </c>
      <c r="I178" s="60">
        <v>0</v>
      </c>
    </row>
    <row r="179" spans="1:9" x14ac:dyDescent="0.2">
      <c r="A179" s="57">
        <v>151</v>
      </c>
      <c r="B179" s="58">
        <f>PRRAS!C189</f>
        <v>178</v>
      </c>
      <c r="C179" s="58">
        <f>PRRAS!D189</f>
        <v>96327</v>
      </c>
      <c r="D179" s="58">
        <f>PRRAS!E189</f>
        <v>97515</v>
      </c>
      <c r="E179" s="58">
        <v>0</v>
      </c>
      <c r="F179" s="58">
        <v>0</v>
      </c>
      <c r="G179" s="59">
        <f t="shared" si="4"/>
        <v>51861.545999999995</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25852</v>
      </c>
      <c r="D181" s="58">
        <f>PRRAS!E191</f>
        <v>28960</v>
      </c>
      <c r="E181" s="58">
        <v>0</v>
      </c>
      <c r="F181" s="58">
        <v>0</v>
      </c>
      <c r="G181" s="59">
        <f t="shared" si="4"/>
        <v>15078.96</v>
      </c>
      <c r="H181" s="59">
        <f t="shared" si="5"/>
        <v>0</v>
      </c>
      <c r="I181" s="60">
        <v>0</v>
      </c>
    </row>
    <row r="182" spans="1:9" x14ac:dyDescent="0.2">
      <c r="A182" s="57">
        <v>151</v>
      </c>
      <c r="B182" s="58">
        <f>PRRAS!C192</f>
        <v>181</v>
      </c>
      <c r="C182" s="58">
        <f>PRRAS!D192</f>
        <v>335148</v>
      </c>
      <c r="D182" s="58">
        <f>PRRAS!E192</f>
        <v>188697</v>
      </c>
      <c r="E182" s="58">
        <v>0</v>
      </c>
      <c r="F182" s="58">
        <v>0</v>
      </c>
      <c r="G182" s="59">
        <f t="shared" si="4"/>
        <v>128970.102</v>
      </c>
      <c r="H182" s="59">
        <f t="shared" si="5"/>
        <v>0</v>
      </c>
      <c r="I182" s="60">
        <v>0</v>
      </c>
    </row>
    <row r="183" spans="1:9" x14ac:dyDescent="0.2">
      <c r="A183" s="57">
        <v>151</v>
      </c>
      <c r="B183" s="58">
        <f>PRRAS!C193</f>
        <v>182</v>
      </c>
      <c r="C183" s="58">
        <f>PRRAS!D193</f>
        <v>18900</v>
      </c>
      <c r="D183" s="58">
        <f>PRRAS!E193</f>
        <v>20494</v>
      </c>
      <c r="E183" s="58">
        <v>0</v>
      </c>
      <c r="F183" s="58">
        <v>0</v>
      </c>
      <c r="G183" s="59">
        <f t="shared" si="4"/>
        <v>10899.616</v>
      </c>
      <c r="H183" s="59">
        <f t="shared" si="5"/>
        <v>0</v>
      </c>
      <c r="I183" s="60">
        <v>0</v>
      </c>
    </row>
    <row r="184" spans="1:9" x14ac:dyDescent="0.2">
      <c r="A184" s="57">
        <v>151</v>
      </c>
      <c r="B184" s="58">
        <f>PRRAS!C194</f>
        <v>183</v>
      </c>
      <c r="C184" s="58">
        <f>PRRAS!D194</f>
        <v>39654</v>
      </c>
      <c r="D184" s="58">
        <f>PRRAS!E194</f>
        <v>159818</v>
      </c>
      <c r="E184" s="58">
        <v>0</v>
      </c>
      <c r="F184" s="58">
        <v>0</v>
      </c>
      <c r="G184" s="59">
        <f t="shared" si="4"/>
        <v>65750.069999999992</v>
      </c>
      <c r="H184" s="59">
        <f t="shared" si="5"/>
        <v>0</v>
      </c>
      <c r="I184" s="60">
        <v>0</v>
      </c>
    </row>
    <row r="185" spans="1:9" x14ac:dyDescent="0.2">
      <c r="A185" s="57">
        <v>151</v>
      </c>
      <c r="B185" s="58">
        <f>PRRAS!C195</f>
        <v>184</v>
      </c>
      <c r="C185" s="58">
        <f>PRRAS!D195</f>
        <v>22845</v>
      </c>
      <c r="D185" s="58">
        <f>PRRAS!E195</f>
        <v>29861</v>
      </c>
      <c r="E185" s="58">
        <v>0</v>
      </c>
      <c r="F185" s="58">
        <v>0</v>
      </c>
      <c r="G185" s="59">
        <f t="shared" si="4"/>
        <v>15192.328</v>
      </c>
      <c r="H185" s="59">
        <f t="shared" si="5"/>
        <v>0</v>
      </c>
      <c r="I185" s="60">
        <v>0</v>
      </c>
    </row>
    <row r="186" spans="1:9" x14ac:dyDescent="0.2">
      <c r="A186" s="57">
        <v>151</v>
      </c>
      <c r="B186" s="58">
        <f>PRRAS!C196</f>
        <v>185</v>
      </c>
      <c r="C186" s="58">
        <f>PRRAS!D196</f>
        <v>394582</v>
      </c>
      <c r="D186" s="58">
        <f>PRRAS!E196</f>
        <v>354781</v>
      </c>
      <c r="E186" s="58">
        <v>0</v>
      </c>
      <c r="F186" s="58">
        <v>0</v>
      </c>
      <c r="G186" s="59">
        <f t="shared" si="4"/>
        <v>204266.63999999998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13509</v>
      </c>
      <c r="D188" s="58">
        <f>PRRAS!E198</f>
        <v>7785</v>
      </c>
      <c r="E188" s="58">
        <v>0</v>
      </c>
      <c r="F188" s="58">
        <v>0</v>
      </c>
      <c r="G188" s="59">
        <f t="shared" si="4"/>
        <v>5437.7730000000001</v>
      </c>
      <c r="H188" s="59">
        <f t="shared" si="5"/>
        <v>0</v>
      </c>
      <c r="I188" s="60">
        <v>0</v>
      </c>
    </row>
    <row r="189" spans="1:9" x14ac:dyDescent="0.2">
      <c r="A189" s="57">
        <v>151</v>
      </c>
      <c r="B189" s="58">
        <f>PRRAS!C199</f>
        <v>188</v>
      </c>
      <c r="C189" s="58">
        <f>PRRAS!D199</f>
        <v>35372</v>
      </c>
      <c r="D189" s="58">
        <f>PRRAS!E199</f>
        <v>54798</v>
      </c>
      <c r="E189" s="58">
        <v>0</v>
      </c>
      <c r="F189" s="58">
        <v>0</v>
      </c>
      <c r="G189" s="59">
        <f t="shared" si="4"/>
        <v>27253.984</v>
      </c>
      <c r="H189" s="59">
        <f t="shared" si="5"/>
        <v>0</v>
      </c>
      <c r="I189" s="60">
        <v>0</v>
      </c>
    </row>
    <row r="190" spans="1:9" x14ac:dyDescent="0.2">
      <c r="A190" s="57">
        <v>151</v>
      </c>
      <c r="B190" s="58">
        <f>PRRAS!C200</f>
        <v>189</v>
      </c>
      <c r="C190" s="58">
        <f>PRRAS!D200</f>
        <v>250</v>
      </c>
      <c r="D190" s="58">
        <f>PRRAS!E200</f>
        <v>250</v>
      </c>
      <c r="E190" s="58">
        <v>0</v>
      </c>
      <c r="F190" s="58">
        <v>0</v>
      </c>
      <c r="G190" s="59">
        <f t="shared" si="4"/>
        <v>141.75</v>
      </c>
      <c r="H190" s="59">
        <f t="shared" si="5"/>
        <v>0</v>
      </c>
      <c r="I190" s="60">
        <v>0</v>
      </c>
    </row>
    <row r="191" spans="1:9" x14ac:dyDescent="0.2">
      <c r="A191" s="57">
        <v>151</v>
      </c>
      <c r="B191" s="58">
        <f>PRRAS!C201</f>
        <v>190</v>
      </c>
      <c r="C191" s="58">
        <f>PRRAS!D201</f>
        <v>21754</v>
      </c>
      <c r="D191" s="58">
        <f>PRRAS!E201</f>
        <v>26330</v>
      </c>
      <c r="E191" s="58">
        <v>0</v>
      </c>
      <c r="F191" s="58">
        <v>0</v>
      </c>
      <c r="G191" s="59">
        <f t="shared" si="4"/>
        <v>14138.66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323697</v>
      </c>
      <c r="D193" s="58">
        <f>PRRAS!E203</f>
        <v>265618</v>
      </c>
      <c r="E193" s="58">
        <v>0</v>
      </c>
      <c r="F193" s="58">
        <v>0</v>
      </c>
      <c r="G193" s="59">
        <f t="shared" si="4"/>
        <v>164147.136</v>
      </c>
      <c r="H193" s="59">
        <f t="shared" si="5"/>
        <v>0</v>
      </c>
      <c r="I193" s="60">
        <v>0</v>
      </c>
    </row>
    <row r="194" spans="1:9" x14ac:dyDescent="0.2">
      <c r="A194" s="57">
        <v>151</v>
      </c>
      <c r="B194" s="58">
        <f>PRRAS!C204</f>
        <v>193</v>
      </c>
      <c r="C194" s="58">
        <f>PRRAS!D204</f>
        <v>4910</v>
      </c>
      <c r="D194" s="58">
        <f>PRRAS!E204</f>
        <v>5289</v>
      </c>
      <c r="E194" s="58">
        <v>0</v>
      </c>
      <c r="F194" s="58">
        <v>0</v>
      </c>
      <c r="G194" s="59">
        <f t="shared" ref="G194:G257" si="6">(B194/1000)*(C194*1+D194*2)</f>
        <v>2989.1840000000002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4910</v>
      </c>
      <c r="D208" s="58">
        <f>PRRAS!E218</f>
        <v>5289</v>
      </c>
      <c r="E208" s="58">
        <v>0</v>
      </c>
      <c r="F208" s="58">
        <v>0</v>
      </c>
      <c r="G208" s="59">
        <f t="shared" si="6"/>
        <v>3206.0159999999996</v>
      </c>
      <c r="H208" s="59">
        <f t="shared" si="7"/>
        <v>0</v>
      </c>
      <c r="I208" s="60">
        <v>0</v>
      </c>
    </row>
    <row r="209" spans="1:9" x14ac:dyDescent="0.2">
      <c r="A209" s="57">
        <v>151</v>
      </c>
      <c r="B209" s="58">
        <f>PRRAS!C219</f>
        <v>208</v>
      </c>
      <c r="C209" s="58">
        <f>PRRAS!D219</f>
        <v>4881</v>
      </c>
      <c r="D209" s="58">
        <f>PRRAS!E219</f>
        <v>4604</v>
      </c>
      <c r="E209" s="58">
        <v>0</v>
      </c>
      <c r="F209" s="58">
        <v>0</v>
      </c>
      <c r="G209" s="59">
        <f t="shared" si="6"/>
        <v>2930.5119999999997</v>
      </c>
      <c r="H209" s="59">
        <f t="shared" si="7"/>
        <v>0</v>
      </c>
      <c r="I209" s="60">
        <v>0</v>
      </c>
    </row>
    <row r="210" spans="1:9" x14ac:dyDescent="0.2">
      <c r="A210" s="57">
        <v>151</v>
      </c>
      <c r="B210" s="58">
        <f>PRRAS!C220</f>
        <v>209</v>
      </c>
      <c r="C210" s="58">
        <f>PRRAS!D220</f>
        <v>29</v>
      </c>
      <c r="D210" s="58">
        <f>PRRAS!E220</f>
        <v>37</v>
      </c>
      <c r="E210" s="58">
        <v>0</v>
      </c>
      <c r="F210" s="58">
        <v>0</v>
      </c>
      <c r="G210" s="59">
        <f t="shared" si="6"/>
        <v>21.526999999999997</v>
      </c>
      <c r="H210" s="59">
        <f t="shared" si="7"/>
        <v>0</v>
      </c>
      <c r="I210" s="60">
        <v>0</v>
      </c>
    </row>
    <row r="211" spans="1:9" x14ac:dyDescent="0.2">
      <c r="A211" s="57">
        <v>151</v>
      </c>
      <c r="B211" s="58">
        <f>PRRAS!C221</f>
        <v>210</v>
      </c>
      <c r="C211" s="58">
        <f>PRRAS!D221</f>
        <v>0</v>
      </c>
      <c r="D211" s="58">
        <f>PRRAS!E221</f>
        <v>648</v>
      </c>
      <c r="E211" s="58">
        <v>0</v>
      </c>
      <c r="F211" s="58">
        <v>0</v>
      </c>
      <c r="G211" s="59">
        <f t="shared" si="6"/>
        <v>272.15999999999997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9154923</v>
      </c>
      <c r="D282" s="58">
        <f>PRRAS!E292</f>
        <v>10068253</v>
      </c>
      <c r="E282" s="58">
        <v>0</v>
      </c>
      <c r="F282" s="58">
        <v>0</v>
      </c>
      <c r="G282" s="59">
        <f t="shared" si="8"/>
        <v>8230891.5490000006</v>
      </c>
      <c r="H282" s="59">
        <f t="shared" si="9"/>
        <v>0</v>
      </c>
      <c r="I282" s="60">
        <v>0</v>
      </c>
    </row>
    <row r="283" spans="1:9" x14ac:dyDescent="0.2">
      <c r="A283" s="57">
        <v>151</v>
      </c>
      <c r="B283" s="58">
        <f>PRRAS!C293</f>
        <v>282</v>
      </c>
      <c r="C283" s="58">
        <f>PRRAS!D293</f>
        <v>83410</v>
      </c>
      <c r="D283" s="58">
        <f>PRRAS!E293</f>
        <v>1365367</v>
      </c>
      <c r="E283" s="58">
        <v>0</v>
      </c>
      <c r="F283" s="58">
        <v>0</v>
      </c>
      <c r="G283" s="59">
        <f t="shared" si="8"/>
        <v>793588.60799999989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88180</v>
      </c>
      <c r="D285" s="58">
        <f>PRRAS!E295</f>
        <v>33971</v>
      </c>
      <c r="E285" s="58">
        <v>0</v>
      </c>
      <c r="F285" s="58">
        <v>0</v>
      </c>
      <c r="G285" s="59">
        <f t="shared" si="8"/>
        <v>44338.647999999994</v>
      </c>
      <c r="H285" s="59">
        <f t="shared" si="9"/>
        <v>0</v>
      </c>
      <c r="I285" s="60">
        <v>0</v>
      </c>
    </row>
    <row r="286" spans="1:9" x14ac:dyDescent="0.2">
      <c r="A286" s="57">
        <v>151</v>
      </c>
      <c r="B286" s="58">
        <f>PRRAS!C296</f>
        <v>285</v>
      </c>
      <c r="C286" s="58">
        <f>PRRAS!D296</f>
        <v>87762</v>
      </c>
      <c r="D286" s="58">
        <f>PRRAS!E296</f>
        <v>0</v>
      </c>
      <c r="E286" s="58">
        <v>0</v>
      </c>
      <c r="F286" s="58">
        <v>0</v>
      </c>
      <c r="G286" s="59">
        <f t="shared" si="8"/>
        <v>25012.17</v>
      </c>
      <c r="H286" s="59">
        <f t="shared" si="9"/>
        <v>0</v>
      </c>
      <c r="I286" s="60">
        <v>0</v>
      </c>
    </row>
    <row r="287" spans="1:9" x14ac:dyDescent="0.2">
      <c r="A287" s="57">
        <v>151</v>
      </c>
      <c r="B287" s="58">
        <f>PRRAS!C297</f>
        <v>286</v>
      </c>
      <c r="C287" s="58">
        <f>PRRAS!D297</f>
        <v>21297</v>
      </c>
      <c r="D287" s="58">
        <f>PRRAS!E297</f>
        <v>24763</v>
      </c>
      <c r="E287" s="58">
        <v>0</v>
      </c>
      <c r="F287" s="58">
        <v>0</v>
      </c>
      <c r="G287" s="59">
        <f t="shared" si="8"/>
        <v>20255.377999999997</v>
      </c>
      <c r="H287" s="59">
        <f t="shared" si="9"/>
        <v>0</v>
      </c>
      <c r="I287" s="60">
        <v>0</v>
      </c>
    </row>
    <row r="288" spans="1:9" x14ac:dyDescent="0.2">
      <c r="A288" s="57">
        <v>151</v>
      </c>
      <c r="B288" s="58">
        <f>PRRAS!C298</f>
        <v>287</v>
      </c>
      <c r="C288" s="58">
        <f>PRRAS!D298</f>
        <v>21297</v>
      </c>
      <c r="D288" s="58">
        <f>PRRAS!E298</f>
        <v>24763</v>
      </c>
      <c r="E288" s="58">
        <v>0</v>
      </c>
      <c r="F288" s="58">
        <v>0</v>
      </c>
      <c r="G288" s="59">
        <f t="shared" si="8"/>
        <v>20326.200999999997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4312</v>
      </c>
      <c r="D290" s="58">
        <f>PRRAS!E301</f>
        <v>6441</v>
      </c>
      <c r="E290" s="58">
        <v>0</v>
      </c>
      <c r="F290" s="58">
        <v>0</v>
      </c>
      <c r="G290" s="59">
        <f t="shared" si="8"/>
        <v>4969.0659999999998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4312</v>
      </c>
      <c r="D303" s="58">
        <f>PRRAS!E314</f>
        <v>6441</v>
      </c>
      <c r="E303" s="58">
        <v>0</v>
      </c>
      <c r="F303" s="58">
        <v>0</v>
      </c>
      <c r="G303" s="59">
        <f t="shared" si="8"/>
        <v>5192.5879999999997</v>
      </c>
      <c r="H303" s="59">
        <f t="shared" si="9"/>
        <v>0</v>
      </c>
      <c r="I303" s="60">
        <v>0</v>
      </c>
    </row>
    <row r="304" spans="1:9" x14ac:dyDescent="0.2">
      <c r="A304" s="57">
        <v>151</v>
      </c>
      <c r="B304" s="58">
        <f>PRRAS!C315</f>
        <v>303</v>
      </c>
      <c r="C304" s="58">
        <f>PRRAS!D315</f>
        <v>4312</v>
      </c>
      <c r="D304" s="58">
        <f>PRRAS!E315</f>
        <v>6441</v>
      </c>
      <c r="E304" s="58">
        <v>0</v>
      </c>
      <c r="F304" s="58">
        <v>0</v>
      </c>
      <c r="G304" s="59">
        <f t="shared" si="8"/>
        <v>5209.7820000000002</v>
      </c>
      <c r="H304" s="59">
        <f t="shared" si="9"/>
        <v>0</v>
      </c>
      <c r="I304" s="60">
        <v>0</v>
      </c>
    </row>
    <row r="305" spans="1:9" x14ac:dyDescent="0.2">
      <c r="A305" s="57">
        <v>151</v>
      </c>
      <c r="B305" s="58">
        <f>PRRAS!C316</f>
        <v>304</v>
      </c>
      <c r="C305" s="58">
        <f>PRRAS!D316</f>
        <v>4312</v>
      </c>
      <c r="D305" s="58">
        <f>PRRAS!E316</f>
        <v>6441</v>
      </c>
      <c r="E305" s="58">
        <v>0</v>
      </c>
      <c r="F305" s="58">
        <v>0</v>
      </c>
      <c r="G305" s="59">
        <f t="shared" si="8"/>
        <v>5226.9759999999997</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70860</v>
      </c>
      <c r="D342" s="58">
        <f>PRRAS!E353</f>
        <v>161737</v>
      </c>
      <c r="E342" s="58">
        <v>0</v>
      </c>
      <c r="F342" s="58">
        <v>0</v>
      </c>
      <c r="G342" s="59">
        <f t="shared" si="10"/>
        <v>134467.894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70860</v>
      </c>
      <c r="D355" s="58">
        <f>PRRAS!E366</f>
        <v>161737</v>
      </c>
      <c r="E355" s="58">
        <v>0</v>
      </c>
      <c r="F355" s="58">
        <v>0</v>
      </c>
      <c r="G355" s="59">
        <f t="shared" si="10"/>
        <v>139594.236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54068</v>
      </c>
      <c r="D361" s="58">
        <f>PRRAS!E372</f>
        <v>154003</v>
      </c>
      <c r="E361" s="58">
        <v>0</v>
      </c>
      <c r="F361" s="58">
        <v>0</v>
      </c>
      <c r="G361" s="59">
        <f t="shared" si="10"/>
        <v>130346.64</v>
      </c>
      <c r="H361" s="59">
        <f t="shared" si="11"/>
        <v>0</v>
      </c>
      <c r="I361" s="60">
        <v>0</v>
      </c>
    </row>
    <row r="362" spans="1:9" x14ac:dyDescent="0.2">
      <c r="A362" s="57">
        <v>151</v>
      </c>
      <c r="B362" s="58">
        <f>PRRAS!C373</f>
        <v>361</v>
      </c>
      <c r="C362" s="58">
        <f>PRRAS!D373</f>
        <v>51161</v>
      </c>
      <c r="D362" s="58">
        <f>PRRAS!E373</f>
        <v>154003</v>
      </c>
      <c r="E362" s="58">
        <v>0</v>
      </c>
      <c r="F362" s="58">
        <v>0</v>
      </c>
      <c r="G362" s="59">
        <f t="shared" si="10"/>
        <v>129659.287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2907</v>
      </c>
      <c r="D364" s="58">
        <f>PRRAS!E375</f>
        <v>0</v>
      </c>
      <c r="E364" s="58">
        <v>0</v>
      </c>
      <c r="F364" s="58">
        <v>0</v>
      </c>
      <c r="G364" s="59">
        <f t="shared" si="10"/>
        <v>1055.241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16792</v>
      </c>
      <c r="D375" s="58">
        <f>PRRAS!E386</f>
        <v>7734</v>
      </c>
      <c r="E375" s="58">
        <v>0</v>
      </c>
      <c r="F375" s="58">
        <v>0</v>
      </c>
      <c r="G375" s="59">
        <f t="shared" si="10"/>
        <v>12065.24</v>
      </c>
      <c r="H375" s="59">
        <f t="shared" si="11"/>
        <v>0</v>
      </c>
      <c r="I375" s="60">
        <v>0</v>
      </c>
    </row>
    <row r="376" spans="1:9" x14ac:dyDescent="0.2">
      <c r="A376" s="57">
        <v>151</v>
      </c>
      <c r="B376" s="58">
        <f>PRRAS!C387</f>
        <v>375</v>
      </c>
      <c r="C376" s="58">
        <f>PRRAS!D387</f>
        <v>16092</v>
      </c>
      <c r="D376" s="58">
        <f>PRRAS!E387</f>
        <v>7734</v>
      </c>
      <c r="E376" s="58">
        <v>0</v>
      </c>
      <c r="F376" s="58">
        <v>0</v>
      </c>
      <c r="G376" s="59">
        <f t="shared" si="10"/>
        <v>11835</v>
      </c>
      <c r="H376" s="59">
        <f t="shared" si="11"/>
        <v>0</v>
      </c>
      <c r="I376" s="60">
        <v>0</v>
      </c>
    </row>
    <row r="377" spans="1:9" x14ac:dyDescent="0.2">
      <c r="A377" s="57">
        <v>151</v>
      </c>
      <c r="B377" s="58">
        <f>PRRAS!C388</f>
        <v>376</v>
      </c>
      <c r="C377" s="58">
        <f>PRRAS!D388</f>
        <v>700</v>
      </c>
      <c r="D377" s="58">
        <f>PRRAS!E388</f>
        <v>0</v>
      </c>
      <c r="E377" s="58">
        <v>0</v>
      </c>
      <c r="F377" s="58">
        <v>0</v>
      </c>
      <c r="G377" s="59">
        <f t="shared" si="10"/>
        <v>263.2</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66548</v>
      </c>
      <c r="D400" s="58">
        <f>PRRAS!E411</f>
        <v>155296</v>
      </c>
      <c r="E400" s="58">
        <v>0</v>
      </c>
      <c r="F400" s="58">
        <v>0</v>
      </c>
      <c r="G400" s="59">
        <f t="shared" si="12"/>
        <v>150478.86000000002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4152</v>
      </c>
      <c r="E402" s="58">
        <v>0</v>
      </c>
      <c r="F402" s="58">
        <v>0</v>
      </c>
      <c r="G402" s="59">
        <f t="shared" si="12"/>
        <v>3329.904</v>
      </c>
      <c r="H402" s="59">
        <f t="shared" si="13"/>
        <v>0</v>
      </c>
      <c r="I402" s="60">
        <v>0</v>
      </c>
    </row>
    <row r="403" spans="1:9" x14ac:dyDescent="0.2">
      <c r="A403" s="57">
        <v>151</v>
      </c>
      <c r="B403" s="58">
        <f>PRRAS!C414</f>
        <v>402</v>
      </c>
      <c r="C403" s="58">
        <f>PRRAS!D414</f>
        <v>20909</v>
      </c>
      <c r="D403" s="58">
        <f>PRRAS!E414</f>
        <v>48790</v>
      </c>
      <c r="E403" s="58">
        <v>0</v>
      </c>
      <c r="F403" s="58">
        <v>0</v>
      </c>
      <c r="G403" s="59">
        <f t="shared" si="12"/>
        <v>47632.578000000001</v>
      </c>
      <c r="H403" s="59">
        <f t="shared" si="13"/>
        <v>0</v>
      </c>
      <c r="I403" s="60">
        <v>0</v>
      </c>
    </row>
    <row r="404" spans="1:9" x14ac:dyDescent="0.2">
      <c r="A404" s="57">
        <v>151</v>
      </c>
      <c r="B404" s="58">
        <f>PRRAS!C415</f>
        <v>403</v>
      </c>
      <c r="C404" s="58">
        <f>PRRAS!D415</f>
        <v>9242645</v>
      </c>
      <c r="D404" s="58">
        <f>PRRAS!E415</f>
        <v>11440061</v>
      </c>
      <c r="E404" s="58">
        <v>0</v>
      </c>
      <c r="F404" s="58">
        <v>0</v>
      </c>
      <c r="G404" s="59">
        <f t="shared" si="12"/>
        <v>12945475.101000002</v>
      </c>
      <c r="H404" s="59">
        <f t="shared" si="13"/>
        <v>0</v>
      </c>
      <c r="I404" s="60">
        <v>0</v>
      </c>
    </row>
    <row r="405" spans="1:9" x14ac:dyDescent="0.2">
      <c r="A405" s="57">
        <v>151</v>
      </c>
      <c r="B405" s="58">
        <f>PRRAS!C416</f>
        <v>404</v>
      </c>
      <c r="C405" s="58">
        <f>PRRAS!D416</f>
        <v>9225783</v>
      </c>
      <c r="D405" s="58">
        <f>PRRAS!E416</f>
        <v>10229990</v>
      </c>
      <c r="E405" s="58">
        <v>0</v>
      </c>
      <c r="F405" s="58">
        <v>0</v>
      </c>
      <c r="G405" s="59">
        <f t="shared" si="12"/>
        <v>11993048.252</v>
      </c>
      <c r="H405" s="59">
        <f t="shared" si="13"/>
        <v>0</v>
      </c>
      <c r="I405" s="60">
        <v>0</v>
      </c>
    </row>
    <row r="406" spans="1:9" x14ac:dyDescent="0.2">
      <c r="A406" s="57">
        <v>151</v>
      </c>
      <c r="B406" s="58">
        <f>PRRAS!C417</f>
        <v>405</v>
      </c>
      <c r="C406" s="58">
        <f>PRRAS!D417</f>
        <v>16862</v>
      </c>
      <c r="D406" s="58">
        <f>PRRAS!E417</f>
        <v>1210071</v>
      </c>
      <c r="E406" s="58">
        <v>0</v>
      </c>
      <c r="F406" s="58">
        <v>0</v>
      </c>
      <c r="G406" s="59">
        <f t="shared" si="12"/>
        <v>986986.62000000011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418</v>
      </c>
      <c r="D408" s="58">
        <f>PRRAS!E419</f>
        <v>29819</v>
      </c>
      <c r="E408" s="58">
        <v>0</v>
      </c>
      <c r="F408" s="58">
        <v>0</v>
      </c>
      <c r="G408" s="59">
        <f t="shared" si="12"/>
        <v>24442.791999999998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42206</v>
      </c>
      <c r="D410" s="58">
        <f>PRRAS!E421</f>
        <v>73553</v>
      </c>
      <c r="E410" s="58">
        <v>0</v>
      </c>
      <c r="F410" s="58">
        <v>0</v>
      </c>
      <c r="G410" s="59">
        <f t="shared" si="12"/>
        <v>77428.607999999993</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9242645</v>
      </c>
      <c r="D630" s="58">
        <f>PRRAS!E642</f>
        <v>11440061</v>
      </c>
      <c r="E630" s="58">
        <v>0</v>
      </c>
      <c r="F630" s="58">
        <v>0</v>
      </c>
      <c r="G630" s="59">
        <f t="shared" si="18"/>
        <v>20205220.443</v>
      </c>
      <c r="H630" s="59">
        <f t="shared" si="19"/>
        <v>0</v>
      </c>
      <c r="I630" s="60">
        <v>0</v>
      </c>
    </row>
    <row r="631" spans="1:9" x14ac:dyDescent="0.2">
      <c r="A631" s="57">
        <v>151</v>
      </c>
      <c r="B631" s="58">
        <f>PRRAS!C643</f>
        <v>630</v>
      </c>
      <c r="C631" s="58">
        <f>PRRAS!D643</f>
        <v>9225783</v>
      </c>
      <c r="D631" s="58">
        <f>PRRAS!E643</f>
        <v>10229990</v>
      </c>
      <c r="E631" s="58">
        <v>0</v>
      </c>
      <c r="F631" s="58">
        <v>0</v>
      </c>
      <c r="G631" s="59">
        <f t="shared" si="18"/>
        <v>18702030.690000001</v>
      </c>
      <c r="H631" s="59">
        <f t="shared" si="19"/>
        <v>0</v>
      </c>
      <c r="I631" s="60">
        <v>0</v>
      </c>
    </row>
    <row r="632" spans="1:9" x14ac:dyDescent="0.2">
      <c r="A632" s="57">
        <v>151</v>
      </c>
      <c r="B632" s="58">
        <f>PRRAS!C644</f>
        <v>631</v>
      </c>
      <c r="C632" s="58">
        <f>PRRAS!D644</f>
        <v>16862</v>
      </c>
      <c r="D632" s="58">
        <f>PRRAS!E644</f>
        <v>1210071</v>
      </c>
      <c r="E632" s="58">
        <v>0</v>
      </c>
      <c r="F632" s="58">
        <v>0</v>
      </c>
      <c r="G632" s="59">
        <f t="shared" si="18"/>
        <v>1537749.524</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418</v>
      </c>
      <c r="D634" s="58">
        <f>PRRAS!E646</f>
        <v>29819</v>
      </c>
      <c r="E634" s="58">
        <v>0</v>
      </c>
      <c r="F634" s="58">
        <v>0</v>
      </c>
      <c r="G634" s="59">
        <f t="shared" si="18"/>
        <v>38015.448000000004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17280</v>
      </c>
      <c r="D636" s="58">
        <f>PRRAS!E648</f>
        <v>1239890</v>
      </c>
      <c r="E636" s="58">
        <v>0</v>
      </c>
      <c r="F636" s="58">
        <v>0</v>
      </c>
      <c r="G636" s="59">
        <f t="shared" si="18"/>
        <v>1585633.1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611835</v>
      </c>
      <c r="D638" s="58">
        <f>PRRAS!E650</f>
        <v>597312</v>
      </c>
      <c r="E638" s="58">
        <v>0</v>
      </c>
      <c r="F638" s="58">
        <v>0</v>
      </c>
      <c r="G638" s="59">
        <f t="shared" si="18"/>
        <v>1150714.3829999999</v>
      </c>
      <c r="H638" s="59">
        <f t="shared" si="19"/>
        <v>0</v>
      </c>
      <c r="I638" s="60">
        <v>0</v>
      </c>
    </row>
    <row r="639" spans="1:9" x14ac:dyDescent="0.2">
      <c r="A639" s="57">
        <v>151</v>
      </c>
      <c r="B639" s="58">
        <f>PRRAS!C652</f>
        <v>638</v>
      </c>
      <c r="C639" s="58">
        <f>PRRAS!D652</f>
        <v>244783</v>
      </c>
      <c r="D639" s="58">
        <f>PRRAS!E652</f>
        <v>309271</v>
      </c>
      <c r="E639" s="58">
        <v>0</v>
      </c>
      <c r="F639" s="58">
        <v>0</v>
      </c>
      <c r="G639" s="59">
        <f t="shared" si="18"/>
        <v>550801.35</v>
      </c>
      <c r="H639" s="59">
        <f t="shared" si="19"/>
        <v>0</v>
      </c>
      <c r="I639" s="60">
        <v>0</v>
      </c>
    </row>
    <row r="640" spans="1:9" x14ac:dyDescent="0.2">
      <c r="A640" s="57">
        <v>151</v>
      </c>
      <c r="B640" s="58">
        <f>PRRAS!C653</f>
        <v>639</v>
      </c>
      <c r="C640" s="58">
        <f>PRRAS!D653</f>
        <v>2193732</v>
      </c>
      <c r="D640" s="58">
        <f>PRRAS!E653</f>
        <v>4910503</v>
      </c>
      <c r="E640" s="58">
        <v>0</v>
      </c>
      <c r="F640" s="58">
        <v>0</v>
      </c>
      <c r="G640" s="59">
        <f t="shared" si="18"/>
        <v>7677417.5820000004</v>
      </c>
      <c r="H640" s="59">
        <f t="shared" si="19"/>
        <v>0</v>
      </c>
      <c r="I640" s="60">
        <v>0</v>
      </c>
    </row>
    <row r="641" spans="1:9" x14ac:dyDescent="0.2">
      <c r="A641" s="57">
        <v>151</v>
      </c>
      <c r="B641" s="58">
        <f>PRRAS!C654</f>
        <v>640</v>
      </c>
      <c r="C641" s="58">
        <f>PRRAS!D654</f>
        <v>2129244</v>
      </c>
      <c r="D641" s="58">
        <f>PRRAS!E654</f>
        <v>3012603</v>
      </c>
      <c r="E641" s="58">
        <v>0</v>
      </c>
      <c r="F641" s="58">
        <v>0</v>
      </c>
      <c r="G641" s="59">
        <f t="shared" si="18"/>
        <v>5218848</v>
      </c>
      <c r="H641" s="59">
        <f t="shared" si="19"/>
        <v>0</v>
      </c>
      <c r="I641" s="60">
        <v>0</v>
      </c>
    </row>
    <row r="642" spans="1:9" x14ac:dyDescent="0.2">
      <c r="A642" s="57">
        <v>151</v>
      </c>
      <c r="B642" s="58">
        <f>PRRAS!C655</f>
        <v>641</v>
      </c>
      <c r="C642" s="58">
        <f>PRRAS!D655</f>
        <v>309271</v>
      </c>
      <c r="D642" s="58">
        <f>PRRAS!E655</f>
        <v>2207171</v>
      </c>
      <c r="E642" s="58">
        <v>0</v>
      </c>
      <c r="F642" s="58">
        <v>0</v>
      </c>
      <c r="G642" s="59">
        <f t="shared" ref="G642:G705" si="20">(B642/1000)*(C642*1+D642*2)</f>
        <v>3027835.9330000002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79</v>
      </c>
      <c r="D644" s="58">
        <f>PRRAS!E657</f>
        <v>77</v>
      </c>
      <c r="E644" s="58">
        <v>0</v>
      </c>
      <c r="F644" s="58">
        <v>0</v>
      </c>
      <c r="G644" s="59">
        <f t="shared" si="20"/>
        <v>149.81900000000002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58</v>
      </c>
      <c r="D646" s="58">
        <f>PRRAS!E659</f>
        <v>59</v>
      </c>
      <c r="E646" s="58">
        <v>0</v>
      </c>
      <c r="F646" s="58">
        <v>0</v>
      </c>
      <c r="G646" s="59">
        <f t="shared" si="20"/>
        <v>113.52000000000001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19400</v>
      </c>
      <c r="E654" s="58">
        <v>0</v>
      </c>
      <c r="F654" s="58">
        <v>0</v>
      </c>
      <c r="G654" s="59">
        <f t="shared" si="20"/>
        <v>25336.400000000001</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14628</v>
      </c>
      <c r="E659" s="58">
        <v>0</v>
      </c>
      <c r="F659" s="58">
        <v>0</v>
      </c>
      <c r="G659" s="59">
        <f t="shared" si="20"/>
        <v>23894.612000000001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7153817</v>
      </c>
      <c r="D665" s="58">
        <f>PRRAS!E678</f>
        <v>7522061</v>
      </c>
      <c r="E665" s="58">
        <v>0</v>
      </c>
      <c r="F665" s="58">
        <v>0</v>
      </c>
      <c r="G665" s="59">
        <f t="shared" si="20"/>
        <v>14739431.496000001</v>
      </c>
      <c r="H665" s="59">
        <f t="shared" si="21"/>
        <v>0</v>
      </c>
      <c r="I665" s="60">
        <v>0</v>
      </c>
    </row>
    <row r="666" spans="1:9" x14ac:dyDescent="0.2">
      <c r="A666" s="57">
        <v>151</v>
      </c>
      <c r="B666" s="58">
        <f>PRRAS!C679</f>
        <v>665</v>
      </c>
      <c r="C666" s="58">
        <f>PRRAS!D679</f>
        <v>15000</v>
      </c>
      <c r="D666" s="58">
        <f>PRRAS!E679</f>
        <v>1288</v>
      </c>
      <c r="E666" s="58">
        <v>0</v>
      </c>
      <c r="F666" s="58">
        <v>0</v>
      </c>
      <c r="G666" s="59">
        <f t="shared" si="20"/>
        <v>11688.04</v>
      </c>
      <c r="H666" s="59">
        <f t="shared" si="21"/>
        <v>0</v>
      </c>
      <c r="I666" s="60">
        <v>0</v>
      </c>
    </row>
    <row r="667" spans="1:9" x14ac:dyDescent="0.2">
      <c r="A667" s="57">
        <v>151</v>
      </c>
      <c r="B667" s="58">
        <f>PRRAS!C680</f>
        <v>666</v>
      </c>
      <c r="C667" s="58">
        <f>PRRAS!D680</f>
        <v>0</v>
      </c>
      <c r="D667" s="58">
        <f>PRRAS!E680</f>
        <v>1296897</v>
      </c>
      <c r="E667" s="58">
        <v>0</v>
      </c>
      <c r="F667" s="58">
        <v>0</v>
      </c>
      <c r="G667" s="59">
        <f t="shared" si="20"/>
        <v>1727466.804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106027</v>
      </c>
      <c r="D669" s="58">
        <f>PRRAS!E682</f>
        <v>163389</v>
      </c>
      <c r="E669" s="58">
        <v>0</v>
      </c>
      <c r="F669" s="58">
        <v>0</v>
      </c>
      <c r="G669" s="59">
        <f t="shared" si="20"/>
        <v>289113.74</v>
      </c>
      <c r="H669" s="59">
        <f t="shared" si="21"/>
        <v>0</v>
      </c>
      <c r="I669" s="60">
        <v>0</v>
      </c>
    </row>
    <row r="670" spans="1:9" x14ac:dyDescent="0.2">
      <c r="A670" s="57">
        <v>151</v>
      </c>
      <c r="B670" s="58">
        <f>PRRAS!C683</f>
        <v>669</v>
      </c>
      <c r="C670" s="58">
        <f>PRRAS!D683</f>
        <v>132722</v>
      </c>
      <c r="D670" s="58">
        <f>PRRAS!E683</f>
        <v>0</v>
      </c>
      <c r="E670" s="58">
        <v>0</v>
      </c>
      <c r="F670" s="58">
        <v>0</v>
      </c>
      <c r="G670" s="59">
        <f t="shared" si="20"/>
        <v>88791.018000000011</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249505</v>
      </c>
      <c r="D685" s="58">
        <f>PRRAS!E698</f>
        <v>231109</v>
      </c>
      <c r="E685" s="58">
        <v>0</v>
      </c>
      <c r="F685" s="58">
        <v>0</v>
      </c>
      <c r="G685" s="59">
        <f t="shared" si="20"/>
        <v>486818.53200000006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2000</v>
      </c>
      <c r="E687" s="58">
        <v>0</v>
      </c>
      <c r="F687" s="58">
        <v>0</v>
      </c>
      <c r="G687" s="59">
        <f t="shared" si="20"/>
        <v>2744</v>
      </c>
      <c r="H687" s="59">
        <f t="shared" si="21"/>
        <v>0</v>
      </c>
      <c r="I687" s="60">
        <v>0</v>
      </c>
    </row>
    <row r="688" spans="1:9" x14ac:dyDescent="0.2">
      <c r="A688" s="57">
        <v>151</v>
      </c>
      <c r="B688" s="58">
        <f>PRRAS!C701</f>
        <v>687</v>
      </c>
      <c r="C688" s="58">
        <f>PRRAS!D701</f>
        <v>35748</v>
      </c>
      <c r="D688" s="58">
        <f>PRRAS!E701</f>
        <v>13879</v>
      </c>
      <c r="E688" s="58">
        <v>0</v>
      </c>
      <c r="F688" s="58">
        <v>0</v>
      </c>
      <c r="G688" s="59">
        <f t="shared" si="20"/>
        <v>43628.622000000003</v>
      </c>
      <c r="H688" s="59">
        <f t="shared" si="21"/>
        <v>0</v>
      </c>
      <c r="I688" s="60">
        <v>0</v>
      </c>
    </row>
    <row r="689" spans="1:9" x14ac:dyDescent="0.2">
      <c r="A689" s="57">
        <v>151</v>
      </c>
      <c r="B689" s="58">
        <f>PRRAS!C702</f>
        <v>688</v>
      </c>
      <c r="C689" s="58">
        <f>PRRAS!D702</f>
        <v>13813</v>
      </c>
      <c r="D689" s="58">
        <f>PRRAS!E702</f>
        <v>21492</v>
      </c>
      <c r="E689" s="58">
        <v>0</v>
      </c>
      <c r="F689" s="58">
        <v>0</v>
      </c>
      <c r="G689" s="59">
        <f t="shared" si="20"/>
        <v>39076.335999999996</v>
      </c>
      <c r="H689" s="59">
        <f t="shared" si="21"/>
        <v>0</v>
      </c>
      <c r="I689" s="60">
        <v>0</v>
      </c>
    </row>
    <row r="690" spans="1:9" x14ac:dyDescent="0.2">
      <c r="A690" s="57">
        <v>151</v>
      </c>
      <c r="B690" s="58">
        <f>PRRAS!C703</f>
        <v>689</v>
      </c>
      <c r="C690" s="58">
        <f>PRRAS!D703</f>
        <v>232305</v>
      </c>
      <c r="D690" s="58">
        <f>PRRAS!E703</f>
        <v>326556</v>
      </c>
      <c r="E690" s="58">
        <v>0</v>
      </c>
      <c r="F690" s="58">
        <v>0</v>
      </c>
      <c r="G690" s="59">
        <f t="shared" si="20"/>
        <v>610052.31299999997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25852</v>
      </c>
      <c r="D692" s="58">
        <f>PRRAS!E705</f>
        <v>28960</v>
      </c>
      <c r="E692" s="58">
        <v>0</v>
      </c>
      <c r="F692" s="58">
        <v>0</v>
      </c>
      <c r="G692" s="59">
        <f t="shared" si="20"/>
        <v>57886.451999999997</v>
      </c>
      <c r="H692" s="59">
        <f t="shared" si="21"/>
        <v>0</v>
      </c>
      <c r="I692" s="60">
        <v>0</v>
      </c>
    </row>
    <row r="693" spans="1:9" x14ac:dyDescent="0.2">
      <c r="A693" s="57">
        <v>151</v>
      </c>
      <c r="B693" s="58">
        <f>PRRAS!C706</f>
        <v>692</v>
      </c>
      <c r="C693" s="58">
        <f>PRRAS!D706</f>
        <v>28942</v>
      </c>
      <c r="D693" s="58">
        <f>PRRAS!E706</f>
        <v>98433</v>
      </c>
      <c r="E693" s="58">
        <v>0</v>
      </c>
      <c r="F693" s="58">
        <v>0</v>
      </c>
      <c r="G693" s="59">
        <f t="shared" si="20"/>
        <v>156259.136</v>
      </c>
      <c r="H693" s="59">
        <f t="shared" si="21"/>
        <v>0</v>
      </c>
      <c r="I693" s="60">
        <v>0</v>
      </c>
    </row>
    <row r="694" spans="1:9" x14ac:dyDescent="0.2">
      <c r="A694" s="57">
        <v>151</v>
      </c>
      <c r="B694" s="58">
        <f>PRRAS!C707</f>
        <v>693</v>
      </c>
      <c r="C694" s="58">
        <f>PRRAS!D707</f>
        <v>22624</v>
      </c>
      <c r="D694" s="58">
        <f>PRRAS!E707</f>
        <v>10129</v>
      </c>
      <c r="E694" s="58">
        <v>0</v>
      </c>
      <c r="F694" s="58">
        <v>0</v>
      </c>
      <c r="G694" s="59">
        <f t="shared" si="20"/>
        <v>29717.225999999999</v>
      </c>
      <c r="H694" s="59">
        <f t="shared" si="21"/>
        <v>0</v>
      </c>
      <c r="I694" s="60">
        <v>0</v>
      </c>
    </row>
    <row r="695" spans="1:9" x14ac:dyDescent="0.2">
      <c r="A695" s="57">
        <v>151</v>
      </c>
      <c r="B695" s="58">
        <f>PRRAS!C708</f>
        <v>694</v>
      </c>
      <c r="C695" s="58">
        <f>PRRAS!D708</f>
        <v>0</v>
      </c>
      <c r="D695" s="58">
        <f>PRRAS!E708</f>
        <v>12847</v>
      </c>
      <c r="E695" s="58">
        <v>0</v>
      </c>
      <c r="F695" s="58">
        <v>0</v>
      </c>
      <c r="G695" s="59">
        <f t="shared" si="20"/>
        <v>17831.635999999999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5555</v>
      </c>
      <c r="D698" s="58">
        <f>PRRAS!E711</f>
        <v>956</v>
      </c>
      <c r="E698" s="58">
        <v>0</v>
      </c>
      <c r="F698" s="58">
        <v>0</v>
      </c>
      <c r="G698" s="59">
        <f t="shared" si="20"/>
        <v>5204.4989999999998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8573880</v>
      </c>
      <c r="D977" s="63">
        <f>Bil!E12</f>
        <v>10323392</v>
      </c>
      <c r="E977" s="63">
        <v>0</v>
      </c>
      <c r="F977" s="63">
        <v>0</v>
      </c>
      <c r="G977" s="64">
        <f t="shared" ref="G977:G1040" si="32">B977/1000*C977+B977/500*D977</f>
        <v>29220.664000000001</v>
      </c>
      <c r="H977" s="64">
        <f t="shared" si="31"/>
        <v>0</v>
      </c>
      <c r="I977" s="65"/>
    </row>
    <row r="978" spans="1:9" x14ac:dyDescent="0.2">
      <c r="A978" s="57">
        <v>152</v>
      </c>
      <c r="B978" s="58">
        <f>Bil!C13</f>
        <v>2</v>
      </c>
      <c r="C978" s="58">
        <f>Bil!D13</f>
        <v>7585110</v>
      </c>
      <c r="D978" s="58">
        <f>Bil!E13</f>
        <v>7420742</v>
      </c>
      <c r="E978" s="58">
        <v>0</v>
      </c>
      <c r="F978" s="58">
        <v>0</v>
      </c>
      <c r="G978" s="59">
        <f t="shared" si="32"/>
        <v>44853.188000000002</v>
      </c>
      <c r="H978" s="59">
        <f t="shared" si="31"/>
        <v>0</v>
      </c>
      <c r="I978" s="60"/>
    </row>
    <row r="979" spans="1:9" x14ac:dyDescent="0.2">
      <c r="A979" s="57">
        <v>152</v>
      </c>
      <c r="B979" s="58">
        <f>Bil!C14</f>
        <v>3</v>
      </c>
      <c r="C979" s="58">
        <f>Bil!D14</f>
        <v>4362300</v>
      </c>
      <c r="D979" s="58">
        <f>Bil!E14</f>
        <v>4362300</v>
      </c>
      <c r="E979" s="58">
        <v>0</v>
      </c>
      <c r="F979" s="58">
        <v>0</v>
      </c>
      <c r="G979" s="59">
        <f t="shared" si="32"/>
        <v>39260.699999999997</v>
      </c>
      <c r="H979" s="59">
        <f t="shared" si="31"/>
        <v>0</v>
      </c>
      <c r="I979" s="60"/>
    </row>
    <row r="980" spans="1:9" x14ac:dyDescent="0.2">
      <c r="A980" s="57">
        <v>152</v>
      </c>
      <c r="B980" s="58">
        <f>Bil!C15</f>
        <v>4</v>
      </c>
      <c r="C980" s="58">
        <f>Bil!D15</f>
        <v>4362300</v>
      </c>
      <c r="D980" s="58">
        <f>Bil!E15</f>
        <v>4362300</v>
      </c>
      <c r="E980" s="58">
        <v>0</v>
      </c>
      <c r="F980" s="58">
        <v>0</v>
      </c>
      <c r="G980" s="59">
        <f t="shared" si="32"/>
        <v>52347.600000000006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3222810</v>
      </c>
      <c r="D983" s="58">
        <f>Bil!E18</f>
        <v>3058442</v>
      </c>
      <c r="E983" s="58">
        <v>0</v>
      </c>
      <c r="F983" s="58">
        <v>0</v>
      </c>
      <c r="G983" s="59">
        <f t="shared" si="32"/>
        <v>65377.858000000007</v>
      </c>
      <c r="H983" s="59">
        <f t="shared" si="31"/>
        <v>0</v>
      </c>
      <c r="I983" s="60"/>
    </row>
    <row r="984" spans="1:9" x14ac:dyDescent="0.2">
      <c r="A984" s="57">
        <v>152</v>
      </c>
      <c r="B984" s="58">
        <f>Bil!C19</f>
        <v>8</v>
      </c>
      <c r="C984" s="58">
        <f>Bil!D19</f>
        <v>2452097</v>
      </c>
      <c r="D984" s="58">
        <f>Bil!E19</f>
        <v>2321277</v>
      </c>
      <c r="E984" s="58">
        <v>0</v>
      </c>
      <c r="F984" s="58">
        <v>0</v>
      </c>
      <c r="G984" s="59">
        <f t="shared" si="32"/>
        <v>56757.207999999999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7355675</v>
      </c>
      <c r="D986" s="58">
        <f>Bil!E21</f>
        <v>7355675</v>
      </c>
      <c r="E986" s="58">
        <v>0</v>
      </c>
      <c r="F986" s="58">
        <v>0</v>
      </c>
      <c r="G986" s="59">
        <f t="shared" si="32"/>
        <v>220670.25</v>
      </c>
      <c r="H986" s="59">
        <f t="shared" si="31"/>
        <v>0</v>
      </c>
      <c r="I986" s="60"/>
    </row>
    <row r="987" spans="1:9" x14ac:dyDescent="0.2">
      <c r="A987" s="57">
        <v>152</v>
      </c>
      <c r="B987" s="58">
        <f>Bil!C22</f>
        <v>11</v>
      </c>
      <c r="C987" s="58">
        <f>Bil!D22</f>
        <v>1096301</v>
      </c>
      <c r="D987" s="58">
        <f>Bil!E22</f>
        <v>1096301</v>
      </c>
      <c r="E987" s="58">
        <v>0</v>
      </c>
      <c r="F987" s="58">
        <v>0</v>
      </c>
      <c r="G987" s="59">
        <f t="shared" si="32"/>
        <v>36177.932999999997</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5999879</v>
      </c>
      <c r="D989" s="58">
        <f>Bil!E24</f>
        <v>6130699</v>
      </c>
      <c r="E989" s="58">
        <v>0</v>
      </c>
      <c r="F989" s="58">
        <v>0</v>
      </c>
      <c r="G989" s="59">
        <f t="shared" si="32"/>
        <v>237396.601</v>
      </c>
      <c r="H989" s="59">
        <f t="shared" si="31"/>
        <v>0</v>
      </c>
      <c r="I989" s="60"/>
    </row>
    <row r="990" spans="1:9" x14ac:dyDescent="0.2">
      <c r="A990" s="57">
        <v>152</v>
      </c>
      <c r="B990" s="58">
        <f>Bil!C25</f>
        <v>14</v>
      </c>
      <c r="C990" s="58">
        <f>Bil!D25</f>
        <v>153878</v>
      </c>
      <c r="D990" s="58">
        <f>Bil!E25</f>
        <v>119650</v>
      </c>
      <c r="E990" s="58">
        <v>0</v>
      </c>
      <c r="F990" s="58">
        <v>0</v>
      </c>
      <c r="G990" s="59">
        <f t="shared" si="32"/>
        <v>5504.4920000000002</v>
      </c>
      <c r="H990" s="59">
        <f t="shared" si="31"/>
        <v>0</v>
      </c>
      <c r="I990" s="60"/>
    </row>
    <row r="991" spans="1:9" x14ac:dyDescent="0.2">
      <c r="A991" s="57">
        <v>152</v>
      </c>
      <c r="B991" s="58">
        <f>Bil!C26</f>
        <v>15</v>
      </c>
      <c r="C991" s="58">
        <f>Bil!D26</f>
        <v>2381920</v>
      </c>
      <c r="D991" s="58">
        <f>Bil!E26</f>
        <v>2412024</v>
      </c>
      <c r="E991" s="58">
        <v>0</v>
      </c>
      <c r="F991" s="58">
        <v>0</v>
      </c>
      <c r="G991" s="59">
        <f t="shared" si="32"/>
        <v>108089.51999999999</v>
      </c>
      <c r="H991" s="59">
        <f t="shared" si="31"/>
        <v>0</v>
      </c>
      <c r="I991" s="60"/>
    </row>
    <row r="992" spans="1:9" x14ac:dyDescent="0.2">
      <c r="A992" s="57">
        <v>152</v>
      </c>
      <c r="B992" s="58">
        <f>Bil!C27</f>
        <v>16</v>
      </c>
      <c r="C992" s="58">
        <f>Bil!D27</f>
        <v>55202</v>
      </c>
      <c r="D992" s="58">
        <f>Bil!E27</f>
        <v>39801</v>
      </c>
      <c r="E992" s="58">
        <v>0</v>
      </c>
      <c r="F992" s="58">
        <v>0</v>
      </c>
      <c r="G992" s="59">
        <f t="shared" si="32"/>
        <v>2156.864</v>
      </c>
      <c r="H992" s="59">
        <f t="shared" si="31"/>
        <v>0</v>
      </c>
      <c r="I992" s="60"/>
    </row>
    <row r="993" spans="1:9" x14ac:dyDescent="0.2">
      <c r="A993" s="57">
        <v>152</v>
      </c>
      <c r="B993" s="58">
        <f>Bil!C28</f>
        <v>17</v>
      </c>
      <c r="C993" s="58">
        <f>Bil!D28</f>
        <v>184307</v>
      </c>
      <c r="D993" s="58">
        <f>Bil!E28</f>
        <v>178438</v>
      </c>
      <c r="E993" s="58">
        <v>0</v>
      </c>
      <c r="F993" s="58">
        <v>0</v>
      </c>
      <c r="G993" s="59">
        <f t="shared" si="32"/>
        <v>9200.1110000000008</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15069</v>
      </c>
      <c r="D996" s="58">
        <f>Bil!E31</f>
        <v>15069</v>
      </c>
      <c r="E996" s="58">
        <v>0</v>
      </c>
      <c r="F996" s="58">
        <v>0</v>
      </c>
      <c r="G996" s="59">
        <f t="shared" si="32"/>
        <v>904.14</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2482620</v>
      </c>
      <c r="D999" s="58">
        <f>Bil!E34</f>
        <v>2525682</v>
      </c>
      <c r="E999" s="58">
        <v>0</v>
      </c>
      <c r="F999" s="58">
        <v>0</v>
      </c>
      <c r="G999" s="59">
        <f t="shared" si="32"/>
        <v>173281.63200000001</v>
      </c>
      <c r="H999" s="59">
        <f t="shared" si="31"/>
        <v>0</v>
      </c>
      <c r="I999" s="60"/>
    </row>
    <row r="1000" spans="1:9" x14ac:dyDescent="0.2">
      <c r="A1000" s="57">
        <v>152</v>
      </c>
      <c r="B1000" s="58">
        <f>Bil!C35</f>
        <v>24</v>
      </c>
      <c r="C1000" s="58">
        <f>Bil!D35</f>
        <v>936</v>
      </c>
      <c r="D1000" s="58">
        <f>Bil!E35</f>
        <v>755</v>
      </c>
      <c r="E1000" s="58">
        <v>0</v>
      </c>
      <c r="F1000" s="58">
        <v>0</v>
      </c>
      <c r="G1000" s="59">
        <f t="shared" si="32"/>
        <v>58.704000000000008</v>
      </c>
      <c r="H1000" s="59">
        <f t="shared" si="31"/>
        <v>0</v>
      </c>
      <c r="I1000" s="60"/>
    </row>
    <row r="1001" spans="1:9" x14ac:dyDescent="0.2">
      <c r="A1001" s="57">
        <v>152</v>
      </c>
      <c r="B1001" s="58">
        <f>Bil!C36</f>
        <v>25</v>
      </c>
      <c r="C1001" s="58">
        <f>Bil!D36</f>
        <v>92442</v>
      </c>
      <c r="D1001" s="58">
        <f>Bil!E36</f>
        <v>92442</v>
      </c>
      <c r="E1001" s="58">
        <v>0</v>
      </c>
      <c r="F1001" s="58">
        <v>0</v>
      </c>
      <c r="G1001" s="59">
        <f t="shared" si="32"/>
        <v>6933.1500000000005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91506</v>
      </c>
      <c r="D1005" s="58">
        <f>Bil!E40</f>
        <v>91687</v>
      </c>
      <c r="E1005" s="58">
        <v>0</v>
      </c>
      <c r="F1005" s="58">
        <v>0</v>
      </c>
      <c r="G1005" s="59">
        <f t="shared" si="32"/>
        <v>7971.52</v>
      </c>
      <c r="H1005" s="59">
        <f t="shared" si="31"/>
        <v>0</v>
      </c>
      <c r="I1005" s="60"/>
    </row>
    <row r="1006" spans="1:9" x14ac:dyDescent="0.2">
      <c r="A1006" s="57">
        <v>152</v>
      </c>
      <c r="B1006" s="58">
        <f>Bil!C41</f>
        <v>30</v>
      </c>
      <c r="C1006" s="58">
        <f>Bil!D41</f>
        <v>615899</v>
      </c>
      <c r="D1006" s="58">
        <f>Bil!E41</f>
        <v>616760</v>
      </c>
      <c r="E1006" s="58">
        <v>0</v>
      </c>
      <c r="F1006" s="58">
        <v>0</v>
      </c>
      <c r="G1006" s="59">
        <f t="shared" si="32"/>
        <v>55482.569999999992</v>
      </c>
      <c r="H1006" s="59">
        <f t="shared" si="31"/>
        <v>0</v>
      </c>
      <c r="I1006" s="60"/>
    </row>
    <row r="1007" spans="1:9" x14ac:dyDescent="0.2">
      <c r="A1007" s="57">
        <v>152</v>
      </c>
      <c r="B1007" s="58">
        <f>Bil!C42</f>
        <v>31</v>
      </c>
      <c r="C1007" s="58">
        <f>Bil!D42</f>
        <v>615199</v>
      </c>
      <c r="D1007" s="58">
        <f>Bil!E42</f>
        <v>616060</v>
      </c>
      <c r="E1007" s="58">
        <v>0</v>
      </c>
      <c r="F1007" s="58">
        <v>0</v>
      </c>
      <c r="G1007" s="59">
        <f t="shared" si="32"/>
        <v>57266.888999999996</v>
      </c>
      <c r="H1007" s="59">
        <f t="shared" si="31"/>
        <v>0</v>
      </c>
      <c r="I1007" s="60"/>
    </row>
    <row r="1008" spans="1:9" x14ac:dyDescent="0.2">
      <c r="A1008" s="57">
        <v>152</v>
      </c>
      <c r="B1008" s="58">
        <f>Bil!C43</f>
        <v>32</v>
      </c>
      <c r="C1008" s="58">
        <f>Bil!D43</f>
        <v>700</v>
      </c>
      <c r="D1008" s="58">
        <f>Bil!E43</f>
        <v>700</v>
      </c>
      <c r="E1008" s="58">
        <v>0</v>
      </c>
      <c r="F1008" s="58">
        <v>0</v>
      </c>
      <c r="G1008" s="59">
        <f t="shared" si="32"/>
        <v>67.2</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461129</v>
      </c>
      <c r="D1025" s="58">
        <f>Bil!E60</f>
        <v>461646</v>
      </c>
      <c r="E1025" s="58">
        <v>0</v>
      </c>
      <c r="F1025" s="58">
        <v>0</v>
      </c>
      <c r="G1025" s="59">
        <f t="shared" si="32"/>
        <v>67836.629000000001</v>
      </c>
      <c r="H1025" s="59">
        <f t="shared" si="31"/>
        <v>0</v>
      </c>
      <c r="I1025" s="60"/>
    </row>
    <row r="1026" spans="1:9" x14ac:dyDescent="0.2">
      <c r="A1026" s="57">
        <v>152</v>
      </c>
      <c r="B1026" s="58">
        <f>Bil!C61</f>
        <v>50</v>
      </c>
      <c r="C1026" s="58">
        <f>Bil!D61</f>
        <v>461129</v>
      </c>
      <c r="D1026" s="58">
        <f>Bil!E61</f>
        <v>461646</v>
      </c>
      <c r="E1026" s="58">
        <v>0</v>
      </c>
      <c r="F1026" s="58">
        <v>0</v>
      </c>
      <c r="G1026" s="59">
        <f t="shared" si="32"/>
        <v>69221.05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988770</v>
      </c>
      <c r="D1039" s="58">
        <f>Bil!E74</f>
        <v>2902650</v>
      </c>
      <c r="E1039" s="58">
        <v>0</v>
      </c>
      <c r="F1039" s="58">
        <v>0</v>
      </c>
      <c r="G1039" s="59">
        <f t="shared" si="32"/>
        <v>428026.41000000003</v>
      </c>
      <c r="H1039" s="59">
        <f t="shared" si="33"/>
        <v>0</v>
      </c>
      <c r="I1039" s="60"/>
    </row>
    <row r="1040" spans="1:9" x14ac:dyDescent="0.2">
      <c r="A1040" s="57">
        <v>152</v>
      </c>
      <c r="B1040" s="58">
        <f>Bil!C75</f>
        <v>64</v>
      </c>
      <c r="C1040" s="58">
        <f>Bil!D75</f>
        <v>309271</v>
      </c>
      <c r="D1040" s="58">
        <f>Bil!E75</f>
        <v>2207171</v>
      </c>
      <c r="E1040" s="58">
        <v>0</v>
      </c>
      <c r="F1040" s="58">
        <v>0</v>
      </c>
      <c r="G1040" s="59">
        <f t="shared" si="32"/>
        <v>302311.23199999996</v>
      </c>
      <c r="H1040" s="59">
        <f t="shared" si="33"/>
        <v>0</v>
      </c>
      <c r="I1040" s="60"/>
    </row>
    <row r="1041" spans="1:9" x14ac:dyDescent="0.2">
      <c r="A1041" s="57">
        <v>152</v>
      </c>
      <c r="B1041" s="58">
        <f>Bil!C76</f>
        <v>65</v>
      </c>
      <c r="C1041" s="58">
        <f>Bil!D76</f>
        <v>308385</v>
      </c>
      <c r="D1041" s="58">
        <f>Bil!E76</f>
        <v>2206936</v>
      </c>
      <c r="E1041" s="58">
        <v>0</v>
      </c>
      <c r="F1041" s="58">
        <v>0</v>
      </c>
      <c r="G1041" s="59">
        <f t="shared" ref="G1041:G1104" si="34">B1041/1000*C1041+B1041/500*D1041</f>
        <v>306946.70500000002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308385</v>
      </c>
      <c r="D1043" s="58">
        <f>Bil!E78</f>
        <v>2206936</v>
      </c>
      <c r="E1043" s="58">
        <v>0</v>
      </c>
      <c r="F1043" s="58">
        <v>0</v>
      </c>
      <c r="G1043" s="59">
        <f t="shared" si="34"/>
        <v>316391.21899999998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886</v>
      </c>
      <c r="D1047" s="58">
        <f>Bil!E82</f>
        <v>235</v>
      </c>
      <c r="E1047" s="58">
        <v>0</v>
      </c>
      <c r="F1047" s="58">
        <v>0</v>
      </c>
      <c r="G1047" s="59">
        <f t="shared" si="34"/>
        <v>96.275999999999982</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25458</v>
      </c>
      <c r="D1049" s="58">
        <f>Bil!E84</f>
        <v>24614</v>
      </c>
      <c r="E1049" s="58">
        <v>0</v>
      </c>
      <c r="F1049" s="58">
        <v>0</v>
      </c>
      <c r="G1049" s="59">
        <f t="shared" si="34"/>
        <v>5452.0779999999995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5320</v>
      </c>
      <c r="D1055" s="58">
        <f>Bil!E90</f>
        <v>7061</v>
      </c>
      <c r="E1055" s="58">
        <v>0</v>
      </c>
      <c r="F1055" s="58">
        <v>0</v>
      </c>
      <c r="G1055" s="59">
        <f t="shared" si="34"/>
        <v>1535.9179999999999</v>
      </c>
      <c r="H1055" s="59">
        <f t="shared" si="33"/>
        <v>0</v>
      </c>
      <c r="I1055" s="60"/>
    </row>
    <row r="1056" spans="1:9" x14ac:dyDescent="0.2">
      <c r="A1056" s="57">
        <v>152</v>
      </c>
      <c r="B1056" s="58">
        <f>Bil!C91</f>
        <v>80</v>
      </c>
      <c r="C1056" s="58">
        <f>Bil!D91</f>
        <v>20138</v>
      </c>
      <c r="D1056" s="58">
        <f>Bil!E91</f>
        <v>17553</v>
      </c>
      <c r="E1056" s="58">
        <v>0</v>
      </c>
      <c r="F1056" s="58">
        <v>0</v>
      </c>
      <c r="G1056" s="59">
        <f t="shared" si="34"/>
        <v>4419.5200000000004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21297</v>
      </c>
      <c r="D1116" s="58">
        <f>Bil!E151</f>
        <v>24763</v>
      </c>
      <c r="E1116" s="58">
        <v>0</v>
      </c>
      <c r="F1116" s="58">
        <v>0</v>
      </c>
      <c r="G1116" s="59">
        <f t="shared" si="36"/>
        <v>9915.2200000000012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21297</v>
      </c>
      <c r="D1129" s="58">
        <f>Bil!E164</f>
        <v>31660</v>
      </c>
      <c r="E1129" s="58">
        <v>0</v>
      </c>
      <c r="F1129" s="58">
        <v>0</v>
      </c>
      <c r="G1129" s="59">
        <f t="shared" si="36"/>
        <v>12946.400999999998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6897</v>
      </c>
      <c r="E1132" s="58">
        <v>0</v>
      </c>
      <c r="F1132" s="58">
        <v>0</v>
      </c>
      <c r="G1132" s="59">
        <f t="shared" si="36"/>
        <v>2151.864</v>
      </c>
      <c r="H1132" s="59">
        <f t="shared" si="35"/>
        <v>0</v>
      </c>
      <c r="I1132" s="60"/>
    </row>
    <row r="1133" spans="1:9" x14ac:dyDescent="0.2">
      <c r="A1133" s="57">
        <v>152</v>
      </c>
      <c r="B1133" s="58">
        <f>Bil!C168</f>
        <v>157</v>
      </c>
      <c r="C1133" s="58">
        <f>Bil!D168</f>
        <v>20909</v>
      </c>
      <c r="D1133" s="58">
        <f>Bil!E168</f>
        <v>48790</v>
      </c>
      <c r="E1133" s="58">
        <v>0</v>
      </c>
      <c r="F1133" s="58">
        <v>0</v>
      </c>
      <c r="G1133" s="59">
        <f t="shared" si="36"/>
        <v>18602.773000000001</v>
      </c>
      <c r="H1133" s="59">
        <f t="shared" si="35"/>
        <v>0</v>
      </c>
      <c r="I1133" s="60"/>
    </row>
    <row r="1134" spans="1:9" x14ac:dyDescent="0.2">
      <c r="A1134" s="57">
        <v>152</v>
      </c>
      <c r="B1134" s="58">
        <f>Bil!C169</f>
        <v>158</v>
      </c>
      <c r="C1134" s="58">
        <f>Bil!D169</f>
        <v>611835</v>
      </c>
      <c r="D1134" s="58">
        <f>Bil!E169</f>
        <v>597312</v>
      </c>
      <c r="E1134" s="58">
        <v>0</v>
      </c>
      <c r="F1134" s="58">
        <v>0</v>
      </c>
      <c r="G1134" s="59">
        <f t="shared" si="36"/>
        <v>285420.522</v>
      </c>
      <c r="H1134" s="59">
        <f t="shared" si="35"/>
        <v>0</v>
      </c>
      <c r="I1134" s="60"/>
    </row>
    <row r="1135" spans="1:9" x14ac:dyDescent="0.2">
      <c r="A1135" s="57">
        <v>152</v>
      </c>
      <c r="B1135" s="58">
        <f>Bil!C170</f>
        <v>159</v>
      </c>
      <c r="C1135" s="58">
        <f>Bil!D170</f>
        <v>28811</v>
      </c>
      <c r="D1135" s="58">
        <f>Bil!E170</f>
        <v>0</v>
      </c>
      <c r="E1135" s="58">
        <v>0</v>
      </c>
      <c r="F1135" s="58">
        <v>0</v>
      </c>
      <c r="G1135" s="59">
        <f t="shared" si="36"/>
        <v>4580.9490000000005</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583024</v>
      </c>
      <c r="D1137" s="58">
        <f>Bil!E172</f>
        <v>597312</v>
      </c>
      <c r="E1137" s="58">
        <v>0</v>
      </c>
      <c r="F1137" s="58">
        <v>0</v>
      </c>
      <c r="G1137" s="59">
        <f t="shared" si="36"/>
        <v>286201.32799999998</v>
      </c>
      <c r="H1137" s="59">
        <f t="shared" si="35"/>
        <v>0</v>
      </c>
      <c r="I1137" s="60"/>
    </row>
    <row r="1138" spans="1:9" x14ac:dyDescent="0.2">
      <c r="A1138" s="57">
        <v>152</v>
      </c>
      <c r="B1138" s="58">
        <f>Bil!C173</f>
        <v>162</v>
      </c>
      <c r="C1138" s="58">
        <f>Bil!D173</f>
        <v>8573879</v>
      </c>
      <c r="D1138" s="58">
        <f>Bil!E173</f>
        <v>10323392</v>
      </c>
      <c r="E1138" s="58">
        <v>0</v>
      </c>
      <c r="F1138" s="58">
        <v>0</v>
      </c>
      <c r="G1138" s="59">
        <f t="shared" si="36"/>
        <v>4733747.4059999995</v>
      </c>
      <c r="H1138" s="59">
        <f t="shared" si="35"/>
        <v>0</v>
      </c>
      <c r="I1138" s="60"/>
    </row>
    <row r="1139" spans="1:9" x14ac:dyDescent="0.2">
      <c r="A1139" s="57">
        <v>152</v>
      </c>
      <c r="B1139" s="58">
        <f>Bil!C174</f>
        <v>163</v>
      </c>
      <c r="C1139" s="58">
        <f>Bil!D174</f>
        <v>929284</v>
      </c>
      <c r="D1139" s="58">
        <f>Bil!E174</f>
        <v>1589207</v>
      </c>
      <c r="E1139" s="58">
        <v>0</v>
      </c>
      <c r="F1139" s="58">
        <v>0</v>
      </c>
      <c r="G1139" s="59">
        <f t="shared" si="36"/>
        <v>669554.77399999998</v>
      </c>
      <c r="H1139" s="59">
        <f t="shared" si="35"/>
        <v>0</v>
      </c>
      <c r="I1139" s="60"/>
    </row>
    <row r="1140" spans="1:9" x14ac:dyDescent="0.2">
      <c r="A1140" s="57">
        <v>152</v>
      </c>
      <c r="B1140" s="58">
        <f>Bil!C175</f>
        <v>164</v>
      </c>
      <c r="C1140" s="58">
        <f>Bil!D175</f>
        <v>924037</v>
      </c>
      <c r="D1140" s="58">
        <f>Bil!E175</f>
        <v>1585885</v>
      </c>
      <c r="E1140" s="58">
        <v>0</v>
      </c>
      <c r="F1140" s="58">
        <v>0</v>
      </c>
      <c r="G1140" s="59">
        <f t="shared" si="36"/>
        <v>671712.348</v>
      </c>
      <c r="H1140" s="59">
        <f t="shared" si="35"/>
        <v>0</v>
      </c>
      <c r="I1140" s="60"/>
    </row>
    <row r="1141" spans="1:9" x14ac:dyDescent="0.2">
      <c r="A1141" s="57">
        <v>152</v>
      </c>
      <c r="B1141" s="58">
        <f>Bil!C176</f>
        <v>165</v>
      </c>
      <c r="C1141" s="58">
        <f>Bil!D176</f>
        <v>603041</v>
      </c>
      <c r="D1141" s="58">
        <f>Bil!E176</f>
        <v>598161</v>
      </c>
      <c r="E1141" s="58">
        <v>0</v>
      </c>
      <c r="F1141" s="58">
        <v>0</v>
      </c>
      <c r="G1141" s="59">
        <f t="shared" si="36"/>
        <v>296894.89500000002</v>
      </c>
      <c r="H1141" s="59">
        <f t="shared" si="35"/>
        <v>0</v>
      </c>
      <c r="I1141" s="60"/>
    </row>
    <row r="1142" spans="1:9" x14ac:dyDescent="0.2">
      <c r="A1142" s="57">
        <v>152</v>
      </c>
      <c r="B1142" s="58">
        <f>Bil!C177</f>
        <v>166</v>
      </c>
      <c r="C1142" s="58">
        <f>Bil!D177</f>
        <v>289355</v>
      </c>
      <c r="D1142" s="58">
        <f>Bil!E177</f>
        <v>972284</v>
      </c>
      <c r="E1142" s="58">
        <v>0</v>
      </c>
      <c r="F1142" s="58">
        <v>0</v>
      </c>
      <c r="G1142" s="59">
        <f t="shared" si="36"/>
        <v>370831.21799999999</v>
      </c>
      <c r="H1142" s="59">
        <f t="shared" si="35"/>
        <v>0</v>
      </c>
      <c r="I1142" s="60"/>
    </row>
    <row r="1143" spans="1:9" x14ac:dyDescent="0.2">
      <c r="A1143" s="57">
        <v>152</v>
      </c>
      <c r="B1143" s="58">
        <f>Bil!C178</f>
        <v>167</v>
      </c>
      <c r="C1143" s="58">
        <f>Bil!D178</f>
        <v>212</v>
      </c>
      <c r="D1143" s="58">
        <f>Bil!E178</f>
        <v>725</v>
      </c>
      <c r="E1143" s="58">
        <v>0</v>
      </c>
      <c r="F1143" s="58">
        <v>0</v>
      </c>
      <c r="G1143" s="59">
        <f t="shared" si="36"/>
        <v>277.55400000000003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212</v>
      </c>
      <c r="D1146" s="58">
        <f>Bil!E181</f>
        <v>725</v>
      </c>
      <c r="E1146" s="58">
        <v>0</v>
      </c>
      <c r="F1146" s="58">
        <v>0</v>
      </c>
      <c r="G1146" s="59">
        <f t="shared" si="36"/>
        <v>282.54000000000002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31429</v>
      </c>
      <c r="D1150" s="58">
        <f>Bil!E185</f>
        <v>14715</v>
      </c>
      <c r="E1150" s="58">
        <v>0</v>
      </c>
      <c r="F1150" s="58">
        <v>0</v>
      </c>
      <c r="G1150" s="59">
        <f t="shared" si="36"/>
        <v>10589.466</v>
      </c>
      <c r="H1150" s="59">
        <f t="shared" si="35"/>
        <v>0</v>
      </c>
      <c r="I1150" s="60"/>
    </row>
    <row r="1151" spans="1:9" x14ac:dyDescent="0.2">
      <c r="A1151" s="57">
        <v>152</v>
      </c>
      <c r="B1151" s="58">
        <f>Bil!C186</f>
        <v>175</v>
      </c>
      <c r="C1151" s="58">
        <f>Bil!D186</f>
        <v>700</v>
      </c>
      <c r="D1151" s="58">
        <f>Bil!E186</f>
        <v>245</v>
      </c>
      <c r="E1151" s="58">
        <v>0</v>
      </c>
      <c r="F1151" s="58">
        <v>0</v>
      </c>
      <c r="G1151" s="59">
        <f t="shared" si="36"/>
        <v>208.25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4547</v>
      </c>
      <c r="D1196" s="58">
        <f>Bil!E231</f>
        <v>3077</v>
      </c>
      <c r="E1196" s="58">
        <v>0</v>
      </c>
      <c r="F1196" s="58">
        <v>0</v>
      </c>
      <c r="G1196" s="59">
        <f t="shared" si="38"/>
        <v>2354.2200000000003</v>
      </c>
      <c r="H1196" s="59">
        <f t="shared" si="37"/>
        <v>0</v>
      </c>
      <c r="I1196" s="60"/>
    </row>
    <row r="1197" spans="1:9" x14ac:dyDescent="0.2">
      <c r="A1197" s="57">
        <v>152</v>
      </c>
      <c r="B1197" s="58">
        <f>Bil!C232</f>
        <v>221</v>
      </c>
      <c r="C1197" s="58">
        <f>Bil!D232</f>
        <v>2013</v>
      </c>
      <c r="D1197" s="58">
        <f>Bil!E232</f>
        <v>1086</v>
      </c>
      <c r="E1197" s="58">
        <v>0</v>
      </c>
      <c r="F1197" s="58">
        <v>0</v>
      </c>
      <c r="G1197" s="59">
        <f t="shared" si="38"/>
        <v>924.88499999999999</v>
      </c>
      <c r="H1197" s="59">
        <f t="shared" si="37"/>
        <v>0</v>
      </c>
      <c r="I1197" s="60"/>
    </row>
    <row r="1198" spans="1:9" x14ac:dyDescent="0.2">
      <c r="A1198" s="57">
        <v>152</v>
      </c>
      <c r="B1198" s="58">
        <f>Bil!C233</f>
        <v>222</v>
      </c>
      <c r="C1198" s="58">
        <f>Bil!D233</f>
        <v>2534</v>
      </c>
      <c r="D1198" s="58">
        <f>Bil!E233</f>
        <v>1991</v>
      </c>
      <c r="E1198" s="58">
        <v>0</v>
      </c>
      <c r="F1198" s="58">
        <v>0</v>
      </c>
      <c r="G1198" s="59">
        <f t="shared" si="38"/>
        <v>1446.5520000000001</v>
      </c>
      <c r="H1198" s="59">
        <f t="shared" si="37"/>
        <v>0</v>
      </c>
      <c r="I1198" s="60"/>
    </row>
    <row r="1199" spans="1:9" x14ac:dyDescent="0.2">
      <c r="A1199" s="57">
        <v>152</v>
      </c>
      <c r="B1199" s="58">
        <f>Bil!C234</f>
        <v>223</v>
      </c>
      <c r="C1199" s="58">
        <f>Bil!D234</f>
        <v>7644595</v>
      </c>
      <c r="D1199" s="58">
        <f>Bil!E234</f>
        <v>8734185</v>
      </c>
      <c r="E1199" s="58">
        <v>0</v>
      </c>
      <c r="F1199" s="58">
        <v>0</v>
      </c>
      <c r="G1199" s="59">
        <f t="shared" si="38"/>
        <v>5600191.1950000003</v>
      </c>
      <c r="H1199" s="59">
        <f t="shared" si="37"/>
        <v>0</v>
      </c>
      <c r="I1199" s="60"/>
    </row>
    <row r="1200" spans="1:9" x14ac:dyDescent="0.2">
      <c r="A1200" s="57">
        <v>152</v>
      </c>
      <c r="B1200" s="58">
        <f>Bil!C235</f>
        <v>224</v>
      </c>
      <c r="C1200" s="58">
        <f>Bil!D235</f>
        <v>7585110</v>
      </c>
      <c r="D1200" s="58">
        <f>Bil!E235</f>
        <v>7420742</v>
      </c>
      <c r="E1200" s="58">
        <v>0</v>
      </c>
      <c r="F1200" s="58">
        <v>0</v>
      </c>
      <c r="G1200" s="59">
        <f t="shared" si="38"/>
        <v>5023557.0559999999</v>
      </c>
      <c r="H1200" s="59">
        <f t="shared" si="37"/>
        <v>0</v>
      </c>
      <c r="I1200" s="60"/>
    </row>
    <row r="1201" spans="1:9" x14ac:dyDescent="0.2">
      <c r="A1201" s="57">
        <v>152</v>
      </c>
      <c r="B1201" s="58">
        <f>Bil!C236</f>
        <v>225</v>
      </c>
      <c r="C1201" s="58">
        <f>Bil!D236</f>
        <v>7585110</v>
      </c>
      <c r="D1201" s="58">
        <f>Bil!E236</f>
        <v>7420742</v>
      </c>
      <c r="E1201" s="58">
        <v>0</v>
      </c>
      <c r="F1201" s="58">
        <v>0</v>
      </c>
      <c r="G1201" s="59">
        <f t="shared" si="38"/>
        <v>5045983.6500000004</v>
      </c>
      <c r="H1201" s="59">
        <f t="shared" si="37"/>
        <v>0</v>
      </c>
      <c r="I1201" s="60"/>
    </row>
    <row r="1202" spans="1:9" x14ac:dyDescent="0.2">
      <c r="A1202" s="57">
        <v>152</v>
      </c>
      <c r="B1202" s="58">
        <f>Bil!C237</f>
        <v>226</v>
      </c>
      <c r="C1202" s="58">
        <f>Bil!D237</f>
        <v>7104210</v>
      </c>
      <c r="D1202" s="58">
        <f>Bil!E237</f>
        <v>6927693</v>
      </c>
      <c r="E1202" s="58">
        <v>0</v>
      </c>
      <c r="F1202" s="58">
        <v>0</v>
      </c>
      <c r="G1202" s="59">
        <f t="shared" si="38"/>
        <v>4736868.6960000005</v>
      </c>
      <c r="H1202" s="59">
        <f t="shared" si="37"/>
        <v>0</v>
      </c>
      <c r="I1202" s="60"/>
    </row>
    <row r="1203" spans="1:9" x14ac:dyDescent="0.2">
      <c r="A1203" s="57">
        <v>152</v>
      </c>
      <c r="B1203" s="58">
        <f>Bil!C238</f>
        <v>227</v>
      </c>
      <c r="C1203" s="58">
        <f>Bil!D238</f>
        <v>480900</v>
      </c>
      <c r="D1203" s="58">
        <f>Bil!E238</f>
        <v>493049</v>
      </c>
      <c r="E1203" s="58">
        <v>0</v>
      </c>
      <c r="F1203" s="58">
        <v>0</v>
      </c>
      <c r="G1203" s="59">
        <f t="shared" si="38"/>
        <v>333008.54600000003</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42624</v>
      </c>
      <c r="D1208" s="58">
        <f>Bil!E243</f>
        <v>1245738</v>
      </c>
      <c r="E1208" s="58">
        <v>0</v>
      </c>
      <c r="F1208" s="58">
        <v>0</v>
      </c>
      <c r="G1208" s="59">
        <f t="shared" si="38"/>
        <v>587911.20000000007</v>
      </c>
      <c r="H1208" s="59">
        <f t="shared" si="37"/>
        <v>0</v>
      </c>
      <c r="I1208" s="60"/>
    </row>
    <row r="1209" spans="1:9" x14ac:dyDescent="0.2">
      <c r="A1209" s="57">
        <v>152</v>
      </c>
      <c r="B1209" s="58">
        <f>Bil!C244</f>
        <v>233</v>
      </c>
      <c r="C1209" s="58">
        <f>Bil!D244</f>
        <v>42624</v>
      </c>
      <c r="D1209" s="58">
        <f>Bil!E244</f>
        <v>1245738</v>
      </c>
      <c r="E1209" s="58">
        <v>0</v>
      </c>
      <c r="F1209" s="58">
        <v>0</v>
      </c>
      <c r="G1209" s="59">
        <f t="shared" si="38"/>
        <v>590445.30000000005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25345</v>
      </c>
      <c r="D1212" s="58">
        <f>Bil!E247</f>
        <v>5848</v>
      </c>
      <c r="E1212" s="58">
        <v>0</v>
      </c>
      <c r="F1212" s="58">
        <v>0</v>
      </c>
      <c r="G1212" s="59">
        <f t="shared" si="38"/>
        <v>8741.6759999999995</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25345</v>
      </c>
      <c r="D1214" s="58">
        <f>Bil!E249</f>
        <v>5848</v>
      </c>
      <c r="E1214" s="58">
        <v>0</v>
      </c>
      <c r="F1214" s="58">
        <v>0</v>
      </c>
      <c r="G1214" s="59">
        <f t="shared" si="38"/>
        <v>8815.7579999999998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21297</v>
      </c>
      <c r="D1216" s="58">
        <f>Bil!E251</f>
        <v>24763</v>
      </c>
      <c r="E1216" s="58">
        <v>0</v>
      </c>
      <c r="F1216" s="58">
        <v>0</v>
      </c>
      <c r="G1216" s="59">
        <f t="shared" si="38"/>
        <v>16997.52</v>
      </c>
      <c r="H1216" s="59">
        <f t="shared" si="37"/>
        <v>0</v>
      </c>
      <c r="I1216" s="60"/>
    </row>
    <row r="1217" spans="1:9" x14ac:dyDescent="0.2">
      <c r="A1217" s="57">
        <v>152</v>
      </c>
      <c r="B1217" s="58">
        <f>Bil!C252</f>
        <v>241</v>
      </c>
      <c r="C1217" s="58">
        <f>Bil!D252</f>
        <v>20909</v>
      </c>
      <c r="D1217" s="58">
        <f>Bil!E252</f>
        <v>48790</v>
      </c>
      <c r="E1217" s="58">
        <v>0</v>
      </c>
      <c r="F1217" s="58">
        <v>0</v>
      </c>
      <c r="G1217" s="59">
        <f t="shared" si="38"/>
        <v>28555.848999999998</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1</v>
      </c>
      <c r="D1220" s="58">
        <f>Bil!E255</f>
        <v>2150001</v>
      </c>
      <c r="E1220" s="58">
        <v>0</v>
      </c>
      <c r="F1220" s="58">
        <v>0</v>
      </c>
      <c r="G1220" s="59">
        <f t="shared" si="38"/>
        <v>1049200.7319999998</v>
      </c>
      <c r="H1220" s="59">
        <f t="shared" si="39"/>
        <v>0</v>
      </c>
      <c r="I1220" s="60"/>
    </row>
    <row r="1221" spans="1:9" x14ac:dyDescent="0.2">
      <c r="A1221" s="57">
        <v>152</v>
      </c>
      <c r="B1221" s="58">
        <f>Bil!C256</f>
        <v>245</v>
      </c>
      <c r="C1221" s="58">
        <f>Bil!D256</f>
        <v>1</v>
      </c>
      <c r="D1221" s="58">
        <f>Bil!E256</f>
        <v>2150001</v>
      </c>
      <c r="E1221" s="58">
        <v>0</v>
      </c>
      <c r="F1221" s="58">
        <v>0</v>
      </c>
      <c r="G1221" s="59">
        <f t="shared" si="38"/>
        <v>1053500.7350000001</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21297</v>
      </c>
      <c r="D1225" s="58">
        <f>Bil!E261</f>
        <v>24763</v>
      </c>
      <c r="E1225" s="58">
        <v>0</v>
      </c>
      <c r="F1225" s="58">
        <v>0</v>
      </c>
      <c r="G1225" s="59">
        <f t="shared" si="38"/>
        <v>17634.927</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20909</v>
      </c>
      <c r="D1227" s="58">
        <f>Bil!E263</f>
        <v>48790</v>
      </c>
      <c r="E1227" s="58">
        <v>0</v>
      </c>
      <c r="F1227" s="58">
        <v>0</v>
      </c>
      <c r="G1227" s="59">
        <f t="shared" si="38"/>
        <v>29740.739000000001</v>
      </c>
      <c r="H1227" s="59">
        <f t="shared" si="39"/>
        <v>0</v>
      </c>
      <c r="I1227" s="60"/>
    </row>
    <row r="1228" spans="1:9" x14ac:dyDescent="0.2">
      <c r="A1228" s="57">
        <v>152</v>
      </c>
      <c r="B1228" s="58">
        <f>Bil!C264</f>
        <v>252</v>
      </c>
      <c r="C1228" s="58">
        <f>Bil!D264</f>
        <v>18400</v>
      </c>
      <c r="D1228" s="58">
        <f>Bil!E264</f>
        <v>17554</v>
      </c>
      <c r="E1228" s="58">
        <v>0</v>
      </c>
      <c r="F1228" s="58">
        <v>0</v>
      </c>
      <c r="G1228" s="59">
        <f t="shared" si="38"/>
        <v>13484.016</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1738</v>
      </c>
      <c r="D1231" s="58">
        <f>Bil!E267</f>
        <v>0</v>
      </c>
      <c r="E1231" s="58">
        <v>0</v>
      </c>
      <c r="F1231" s="58">
        <v>0</v>
      </c>
      <c r="G1231" s="59">
        <f t="shared" si="38"/>
        <v>443.19</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134776</v>
      </c>
      <c r="D1251" s="58">
        <f>Bil!E287</f>
        <v>22498</v>
      </c>
      <c r="E1251" s="58">
        <v>0</v>
      </c>
      <c r="F1251" s="58">
        <v>0</v>
      </c>
      <c r="G1251" s="59">
        <f t="shared" si="40"/>
        <v>49437.3</v>
      </c>
      <c r="H1251" s="59">
        <f t="shared" si="39"/>
        <v>0</v>
      </c>
      <c r="I1251" s="60"/>
    </row>
    <row r="1252" spans="1:9" x14ac:dyDescent="0.2">
      <c r="A1252" s="57">
        <v>152</v>
      </c>
      <c r="B1252" s="58">
        <f>Bil!C288</f>
        <v>276</v>
      </c>
      <c r="C1252" s="58">
        <f>Bil!D288</f>
        <v>789261</v>
      </c>
      <c r="D1252" s="58">
        <f>Bil!E288</f>
        <v>1563388</v>
      </c>
      <c r="E1252" s="58">
        <v>0</v>
      </c>
      <c r="F1252" s="58">
        <v>0</v>
      </c>
      <c r="G1252" s="59">
        <f t="shared" si="40"/>
        <v>1080826.2120000001</v>
      </c>
      <c r="H1252" s="59">
        <f t="shared" si="39"/>
        <v>0</v>
      </c>
      <c r="I1252" s="60"/>
    </row>
    <row r="1253" spans="1:9" x14ac:dyDescent="0.2">
      <c r="A1253" s="57">
        <v>152</v>
      </c>
      <c r="B1253" s="58">
        <f>Bil!C289</f>
        <v>277</v>
      </c>
      <c r="C1253" s="58">
        <f>Bil!D289</f>
        <v>700</v>
      </c>
      <c r="D1253" s="58">
        <f>Bil!E289</f>
        <v>245</v>
      </c>
      <c r="E1253" s="58">
        <v>0</v>
      </c>
      <c r="F1253" s="58">
        <v>0</v>
      </c>
      <c r="G1253" s="59">
        <f t="shared" si="40"/>
        <v>329.63</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14546</v>
      </c>
      <c r="D1262" s="58">
        <f>Bil!E298</f>
        <v>14715</v>
      </c>
      <c r="E1262" s="58">
        <v>0</v>
      </c>
      <c r="F1262" s="58">
        <v>0</v>
      </c>
      <c r="G1262" s="59">
        <f t="shared" si="40"/>
        <v>12577.135999999999</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16883</v>
      </c>
      <c r="D1265" s="58">
        <f>Bil!E301</f>
        <v>0</v>
      </c>
      <c r="E1265" s="58">
        <v>0</v>
      </c>
      <c r="F1265" s="58">
        <v>0</v>
      </c>
      <c r="G1265" s="59">
        <f t="shared" si="40"/>
        <v>4879.1869999999999</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9225783</v>
      </c>
      <c r="D1396" s="58">
        <f>RasF!E121</f>
        <v>10229990</v>
      </c>
      <c r="E1396" s="58">
        <v>0</v>
      </c>
      <c r="F1396" s="58">
        <v>0</v>
      </c>
      <c r="G1396" s="59">
        <f t="shared" si="44"/>
        <v>3265433.9299999997</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9225783</v>
      </c>
      <c r="D1400" s="58">
        <f>RasF!E125</f>
        <v>10229990</v>
      </c>
      <c r="E1400" s="58">
        <v>0</v>
      </c>
      <c r="F1400" s="58">
        <v>0</v>
      </c>
      <c r="G1400" s="59">
        <f t="shared" si="44"/>
        <v>3384176.9820000003</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9225783</v>
      </c>
      <c r="D1402" s="58">
        <f>RasF!E127</f>
        <v>10229990</v>
      </c>
      <c r="E1402" s="58">
        <v>0</v>
      </c>
      <c r="F1402" s="58">
        <v>0</v>
      </c>
      <c r="G1402" s="59">
        <f t="shared" si="44"/>
        <v>3443548.5080000004</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9225783</v>
      </c>
      <c r="D1423" s="67">
        <f>RasF!E148</f>
        <v>10229990</v>
      </c>
      <c r="E1423" s="67">
        <v>0</v>
      </c>
      <c r="F1423" s="67">
        <v>0</v>
      </c>
      <c r="G1423" s="68">
        <f t="shared" si="44"/>
        <v>4066949.5310000004</v>
      </c>
      <c r="H1423" s="68">
        <f t="shared" si="45"/>
        <v>0</v>
      </c>
      <c r="I1423" s="69"/>
    </row>
    <row r="1424" spans="1:9" x14ac:dyDescent="0.2">
      <c r="A1424" s="62">
        <v>156</v>
      </c>
      <c r="B1424" s="63">
        <f>PVRIO!C12</f>
        <v>1</v>
      </c>
      <c r="C1424" s="70">
        <f>PVRIO!D12</f>
        <v>0</v>
      </c>
      <c r="D1424" s="70">
        <f>PVRIO!E12</f>
        <v>6873</v>
      </c>
      <c r="E1424" s="70">
        <v>0</v>
      </c>
      <c r="F1424" s="70">
        <v>0</v>
      </c>
      <c r="G1424" s="64">
        <f t="shared" si="44"/>
        <v>13.746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6873</v>
      </c>
      <c r="E1441" s="61">
        <v>0</v>
      </c>
      <c r="F1441" s="61">
        <v>0</v>
      </c>
      <c r="G1441" s="59">
        <f t="shared" si="46"/>
        <v>247.42799999999997</v>
      </c>
      <c r="H1441" s="59">
        <f t="shared" si="45"/>
        <v>0</v>
      </c>
      <c r="I1441" s="60">
        <v>0</v>
      </c>
    </row>
    <row r="1442" spans="1:9" x14ac:dyDescent="0.2">
      <c r="A1442" s="57">
        <v>156</v>
      </c>
      <c r="B1442" s="58">
        <f>PVRIO!C30</f>
        <v>19</v>
      </c>
      <c r="C1442" s="61">
        <f>PVRIO!D30</f>
        <v>0</v>
      </c>
      <c r="D1442" s="61">
        <f>PVRIO!E30</f>
        <v>6873</v>
      </c>
      <c r="E1442" s="61">
        <v>0</v>
      </c>
      <c r="F1442" s="61">
        <v>0</v>
      </c>
      <c r="G1442" s="59">
        <f t="shared" si="46"/>
        <v>261.17399999999998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6873</v>
      </c>
      <c r="E1444" s="61">
        <v>0</v>
      </c>
      <c r="F1444" s="61">
        <v>0</v>
      </c>
      <c r="G1444" s="59">
        <f t="shared" si="46"/>
        <v>288.666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924736</v>
      </c>
      <c r="D1468" s="70"/>
      <c r="E1468" s="70">
        <v>0</v>
      </c>
      <c r="F1468" s="70">
        <v>0</v>
      </c>
      <c r="G1468" s="64">
        <f t="shared" ref="G1468:G1499" si="51">B1468/1000*C1468</f>
        <v>924.73599999999999</v>
      </c>
      <c r="H1468" s="64">
        <f t="shared" ref="H1468:H1499" si="52">ABS(C1468-ROUND(C1468,0))</f>
        <v>0</v>
      </c>
      <c r="I1468" s="65"/>
    </row>
    <row r="1469" spans="1:9" x14ac:dyDescent="0.2">
      <c r="A1469" s="73">
        <v>159</v>
      </c>
      <c r="B1469" s="61">
        <f>Obv!C13</f>
        <v>2</v>
      </c>
      <c r="C1469" s="61">
        <f>Obv!D13</f>
        <v>10224268</v>
      </c>
      <c r="D1469" s="61">
        <v>0</v>
      </c>
      <c r="E1469" s="61">
        <v>0</v>
      </c>
      <c r="F1469" s="61">
        <v>0</v>
      </c>
      <c r="G1469" s="59">
        <f t="shared" si="51"/>
        <v>20448.536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10063939</v>
      </c>
      <c r="D1471" s="61">
        <v>0</v>
      </c>
      <c r="E1471" s="61">
        <v>0</v>
      </c>
      <c r="F1471" s="61">
        <v>0</v>
      </c>
      <c r="G1471" s="59">
        <f t="shared" si="51"/>
        <v>40255.756000000001</v>
      </c>
      <c r="H1471" s="59">
        <f t="shared" si="52"/>
        <v>0</v>
      </c>
      <c r="I1471" s="60"/>
    </row>
    <row r="1472" spans="1:9" x14ac:dyDescent="0.2">
      <c r="A1472" s="73">
        <v>159</v>
      </c>
      <c r="B1472" s="61">
        <f>Obv!C16</f>
        <v>5</v>
      </c>
      <c r="C1472" s="61">
        <f>Obv!D16</f>
        <v>7304395</v>
      </c>
      <c r="D1472" s="61">
        <v>0</v>
      </c>
      <c r="E1472" s="61">
        <v>0</v>
      </c>
      <c r="F1472" s="61">
        <v>0</v>
      </c>
      <c r="G1472" s="59">
        <f t="shared" si="51"/>
        <v>36521.974999999999</v>
      </c>
      <c r="H1472" s="59">
        <f t="shared" si="52"/>
        <v>0</v>
      </c>
      <c r="I1472" s="60"/>
    </row>
    <row r="1473" spans="1:9" x14ac:dyDescent="0.2">
      <c r="A1473" s="73">
        <v>159</v>
      </c>
      <c r="B1473" s="61">
        <f>Obv!C17</f>
        <v>6</v>
      </c>
      <c r="C1473" s="61">
        <f>Obv!D17</f>
        <v>2677849</v>
      </c>
      <c r="D1473" s="61">
        <v>0</v>
      </c>
      <c r="E1473" s="61">
        <v>0</v>
      </c>
      <c r="F1473" s="61">
        <v>0</v>
      </c>
      <c r="G1473" s="59">
        <f t="shared" si="51"/>
        <v>16067.094000000001</v>
      </c>
      <c r="H1473" s="59">
        <f t="shared" si="52"/>
        <v>0</v>
      </c>
      <c r="I1473" s="60"/>
    </row>
    <row r="1474" spans="1:9" x14ac:dyDescent="0.2">
      <c r="A1474" s="73">
        <v>159</v>
      </c>
      <c r="B1474" s="61">
        <f>Obv!C18</f>
        <v>7</v>
      </c>
      <c r="C1474" s="61">
        <f>Obv!D18</f>
        <v>4688</v>
      </c>
      <c r="D1474" s="61">
        <v>0</v>
      </c>
      <c r="E1474" s="61">
        <v>0</v>
      </c>
      <c r="F1474" s="61">
        <v>0</v>
      </c>
      <c r="G1474" s="59">
        <f t="shared" si="51"/>
        <v>32.816000000000003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77007</v>
      </c>
      <c r="D1478" s="61">
        <v>0</v>
      </c>
      <c r="E1478" s="61">
        <v>0</v>
      </c>
      <c r="F1478" s="61">
        <v>0</v>
      </c>
      <c r="G1478" s="59">
        <f t="shared" si="51"/>
        <v>847.077</v>
      </c>
      <c r="H1478" s="59">
        <f t="shared" si="52"/>
        <v>0</v>
      </c>
      <c r="I1478" s="60"/>
    </row>
    <row r="1479" spans="1:9" x14ac:dyDescent="0.2">
      <c r="A1479" s="73">
        <v>159</v>
      </c>
      <c r="B1479" s="61">
        <f>Obv!C23</f>
        <v>12</v>
      </c>
      <c r="C1479" s="61">
        <f>Obv!D23</f>
        <v>160329</v>
      </c>
      <c r="D1479" s="61">
        <v>0</v>
      </c>
      <c r="E1479" s="61">
        <v>0</v>
      </c>
      <c r="F1479" s="61">
        <v>0</v>
      </c>
      <c r="G1479" s="59">
        <f t="shared" si="51"/>
        <v>1923.9480000000001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9562874</v>
      </c>
      <c r="D1486" s="61">
        <v>0</v>
      </c>
      <c r="E1486" s="61">
        <v>0</v>
      </c>
      <c r="F1486" s="61">
        <v>0</v>
      </c>
      <c r="G1486" s="59">
        <f t="shared" si="51"/>
        <v>181694.606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9402090</v>
      </c>
      <c r="D1488" s="61">
        <v>0</v>
      </c>
      <c r="E1488" s="61">
        <v>0</v>
      </c>
      <c r="F1488" s="61">
        <v>0</v>
      </c>
      <c r="G1488" s="59">
        <f t="shared" si="51"/>
        <v>197443.89</v>
      </c>
      <c r="H1488" s="59">
        <f t="shared" si="52"/>
        <v>0</v>
      </c>
      <c r="I1488" s="60"/>
    </row>
    <row r="1489" spans="1:9" x14ac:dyDescent="0.2">
      <c r="A1489" s="73">
        <v>159</v>
      </c>
      <c r="B1489" s="61">
        <f>Obv!C33</f>
        <v>22</v>
      </c>
      <c r="C1489" s="61">
        <f>Obv!D33</f>
        <v>7309275</v>
      </c>
      <c r="D1489" s="61">
        <v>0</v>
      </c>
      <c r="E1489" s="61">
        <v>0</v>
      </c>
      <c r="F1489" s="61">
        <v>0</v>
      </c>
      <c r="G1489" s="59">
        <f t="shared" si="51"/>
        <v>160804.04999999999</v>
      </c>
      <c r="H1489" s="59">
        <f t="shared" si="52"/>
        <v>0</v>
      </c>
      <c r="I1489" s="60"/>
    </row>
    <row r="1490" spans="1:9" x14ac:dyDescent="0.2">
      <c r="A1490" s="73">
        <v>159</v>
      </c>
      <c r="B1490" s="61">
        <f>Obv!C34</f>
        <v>23</v>
      </c>
      <c r="C1490" s="61">
        <f>Obv!D34</f>
        <v>1994919</v>
      </c>
      <c r="D1490" s="61">
        <v>0</v>
      </c>
      <c r="E1490" s="61">
        <v>0</v>
      </c>
      <c r="F1490" s="61">
        <v>0</v>
      </c>
      <c r="G1490" s="59">
        <f t="shared" si="51"/>
        <v>45883.137000000002</v>
      </c>
      <c r="H1490" s="59">
        <f t="shared" si="52"/>
        <v>0</v>
      </c>
      <c r="I1490" s="60"/>
    </row>
    <row r="1491" spans="1:9" x14ac:dyDescent="0.2">
      <c r="A1491" s="73">
        <v>159</v>
      </c>
      <c r="B1491" s="61">
        <f>Obv!C35</f>
        <v>24</v>
      </c>
      <c r="C1491" s="61">
        <f>Obv!D35</f>
        <v>4175</v>
      </c>
      <c r="D1491" s="61">
        <v>0</v>
      </c>
      <c r="E1491" s="61">
        <v>0</v>
      </c>
      <c r="F1491" s="61">
        <v>0</v>
      </c>
      <c r="G1491" s="59">
        <f t="shared" si="51"/>
        <v>100.2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93721</v>
      </c>
      <c r="D1495" s="61">
        <v>0</v>
      </c>
      <c r="E1495" s="61">
        <v>0</v>
      </c>
      <c r="F1495" s="61">
        <v>0</v>
      </c>
      <c r="G1495" s="59">
        <f t="shared" si="51"/>
        <v>2624.1880000000001</v>
      </c>
      <c r="H1495" s="59">
        <f t="shared" si="52"/>
        <v>0</v>
      </c>
      <c r="I1495" s="60"/>
    </row>
    <row r="1496" spans="1:9" x14ac:dyDescent="0.2">
      <c r="A1496" s="73">
        <v>159</v>
      </c>
      <c r="B1496" s="61">
        <f>Obv!C40</f>
        <v>29</v>
      </c>
      <c r="C1496" s="61">
        <f>Obv!D40</f>
        <v>160784</v>
      </c>
      <c r="D1496" s="61">
        <v>0</v>
      </c>
      <c r="E1496" s="61">
        <v>0</v>
      </c>
      <c r="F1496" s="61">
        <v>0</v>
      </c>
      <c r="G1496" s="59">
        <f t="shared" si="51"/>
        <v>4662.7359999999999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1586130</v>
      </c>
      <c r="D1503" s="61">
        <v>0</v>
      </c>
      <c r="E1503" s="61">
        <v>0</v>
      </c>
      <c r="F1503" s="61">
        <v>0</v>
      </c>
      <c r="G1503" s="59">
        <f t="shared" si="53"/>
        <v>57100.679999999993</v>
      </c>
      <c r="H1503" s="59">
        <f t="shared" si="54"/>
        <v>0</v>
      </c>
      <c r="I1503" s="60"/>
    </row>
    <row r="1504" spans="1:9" x14ac:dyDescent="0.2">
      <c r="A1504" s="73">
        <v>159</v>
      </c>
      <c r="B1504" s="61">
        <f>Obv!C48</f>
        <v>37</v>
      </c>
      <c r="C1504" s="61">
        <f>Obv!D48</f>
        <v>22743</v>
      </c>
      <c r="D1504" s="61">
        <v>0</v>
      </c>
      <c r="E1504" s="61">
        <v>0</v>
      </c>
      <c r="F1504" s="61">
        <v>0</v>
      </c>
      <c r="G1504" s="59">
        <f t="shared" si="53"/>
        <v>841.49099999999999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22498</v>
      </c>
      <c r="D1510" s="61">
        <v>0</v>
      </c>
      <c r="E1510" s="61">
        <v>0</v>
      </c>
      <c r="F1510" s="61">
        <v>0</v>
      </c>
      <c r="G1510" s="59">
        <f t="shared" si="53"/>
        <v>967.41399999999987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22498</v>
      </c>
      <c r="D1516" s="61">
        <v>0</v>
      </c>
      <c r="E1516" s="61">
        <v>0</v>
      </c>
      <c r="F1516" s="61">
        <v>0</v>
      </c>
      <c r="G1516" s="59">
        <f t="shared" si="53"/>
        <v>1102.402</v>
      </c>
      <c r="H1516" s="59">
        <f t="shared" si="54"/>
        <v>0</v>
      </c>
      <c r="I1516" s="60"/>
    </row>
    <row r="1517" spans="1:9" x14ac:dyDescent="0.2">
      <c r="A1517" s="73">
        <v>159</v>
      </c>
      <c r="B1517" s="61">
        <f>Obv!C61</f>
        <v>50</v>
      </c>
      <c r="C1517" s="61">
        <f>Obv!D61</f>
        <v>20809</v>
      </c>
      <c r="D1517" s="61">
        <v>0</v>
      </c>
      <c r="E1517" s="61">
        <v>0</v>
      </c>
      <c r="F1517" s="61">
        <v>0</v>
      </c>
      <c r="G1517" s="59">
        <f t="shared" si="53"/>
        <v>1040.45</v>
      </c>
      <c r="H1517" s="59">
        <f t="shared" si="54"/>
        <v>0</v>
      </c>
      <c r="I1517" s="60"/>
    </row>
    <row r="1518" spans="1:9" x14ac:dyDescent="0.2">
      <c r="A1518" s="73">
        <v>159</v>
      </c>
      <c r="B1518" s="61">
        <f>Obv!C62</f>
        <v>51</v>
      </c>
      <c r="C1518" s="61">
        <f>Obv!D62</f>
        <v>1689</v>
      </c>
      <c r="D1518" s="61">
        <v>0</v>
      </c>
      <c r="E1518" s="61">
        <v>0</v>
      </c>
      <c r="F1518" s="61">
        <v>0</v>
      </c>
      <c r="G1518" s="59">
        <f t="shared" si="53"/>
        <v>86.138999999999996</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245</v>
      </c>
      <c r="D1546" s="61">
        <v>0</v>
      </c>
      <c r="E1546" s="61">
        <v>0</v>
      </c>
      <c r="F1546" s="61">
        <v>0</v>
      </c>
      <c r="G1546" s="59">
        <f t="shared" si="55"/>
        <v>19.355</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245</v>
      </c>
      <c r="D1548" s="61">
        <v>0</v>
      </c>
      <c r="E1548" s="61">
        <v>0</v>
      </c>
      <c r="F1548" s="61">
        <v>0</v>
      </c>
      <c r="G1548" s="59">
        <f t="shared" si="55"/>
        <v>19.844999999999999</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1563387</v>
      </c>
      <c r="D1557" s="61">
        <v>0</v>
      </c>
      <c r="E1557" s="61">
        <v>0</v>
      </c>
      <c r="F1557" s="61">
        <v>0</v>
      </c>
      <c r="G1557" s="59">
        <f t="shared" si="55"/>
        <v>140704.82999999999</v>
      </c>
      <c r="H1557" s="59">
        <f t="shared" si="56"/>
        <v>0</v>
      </c>
      <c r="I1557" s="60"/>
    </row>
    <row r="1558" spans="1:9" x14ac:dyDescent="0.2">
      <c r="A1558" s="73">
        <v>159</v>
      </c>
      <c r="B1558" s="61">
        <f>Obv!C102</f>
        <v>91</v>
      </c>
      <c r="C1558" s="61">
        <f>Obv!D102</f>
        <v>14715</v>
      </c>
      <c r="D1558" s="61">
        <v>0</v>
      </c>
      <c r="E1558" s="61">
        <v>0</v>
      </c>
      <c r="F1558" s="61">
        <v>0</v>
      </c>
      <c r="G1558" s="59">
        <f t="shared" si="55"/>
        <v>1339.0650000000001</v>
      </c>
      <c r="H1558" s="59">
        <f t="shared" si="56"/>
        <v>0</v>
      </c>
      <c r="I1558" s="60"/>
    </row>
    <row r="1559" spans="1:9" x14ac:dyDescent="0.2">
      <c r="A1559" s="73">
        <v>159</v>
      </c>
      <c r="B1559" s="61">
        <f>Obv!C103</f>
        <v>92</v>
      </c>
      <c r="C1559" s="61">
        <f>Obv!D103</f>
        <v>1548672</v>
      </c>
      <c r="D1559" s="61">
        <v>0</v>
      </c>
      <c r="E1559" s="61">
        <v>0</v>
      </c>
      <c r="F1559" s="61">
        <v>0</v>
      </c>
      <c r="G1559" s="59">
        <f t="shared" si="55"/>
        <v>142477.82399999999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7"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41" sqref="B41:H4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5</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19214</v>
      </c>
      <c r="C6" s="12"/>
      <c r="D6" s="360" t="s">
        <v>3128</v>
      </c>
      <c r="E6" s="361"/>
      <c r="F6" s="15" t="s">
        <v>237</v>
      </c>
      <c r="G6" s="12"/>
      <c r="H6" s="12"/>
      <c r="I6" s="12"/>
      <c r="J6" s="368">
        <f>SUM(Skriveni!G2:G1561)</f>
        <v>189389222.72600007</v>
      </c>
      <c r="K6" s="368"/>
    </row>
    <row r="7" spans="1:11" ht="3" customHeight="1" x14ac:dyDescent="0.2">
      <c r="A7" s="12"/>
      <c r="B7" s="12"/>
      <c r="C7" s="12"/>
      <c r="D7" s="12"/>
      <c r="E7" s="12"/>
      <c r="F7" s="12"/>
      <c r="G7" s="12"/>
      <c r="H7" s="12"/>
      <c r="I7" s="12"/>
      <c r="J7" s="12"/>
      <c r="K7" s="12"/>
    </row>
    <row r="8" spans="1:11" ht="15" customHeight="1" x14ac:dyDescent="0.2">
      <c r="A8" s="22" t="s">
        <v>3125</v>
      </c>
      <c r="B8" s="27">
        <v>3956636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4294</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42000</v>
      </c>
      <c r="C12" s="357" t="s">
        <v>4295</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4296</v>
      </c>
      <c r="C14" s="386"/>
      <c r="D14" s="386"/>
      <c r="E14" s="386"/>
      <c r="F14" s="386"/>
      <c r="G14" s="387"/>
      <c r="H14" s="12"/>
      <c r="I14" s="12"/>
      <c r="J14" s="22" t="s">
        <v>3764</v>
      </c>
      <c r="K14" s="45">
        <v>27344762042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472</v>
      </c>
      <c r="C22" s="351" t="str">
        <f>IF(B22&gt;0, "Županija: " &amp; LOOKUP(H2,A83:A103,B83:B103) &amp; ", grad/općina: " &amp; LOOKUP(B22,A107:A663,B107:B663),"Šifra grada/općine nije upisana")</f>
        <v>Županija: VARAŽDINSKA, grad/općina: VARAŽDIN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4297</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4298</v>
      </c>
      <c r="I27" s="378"/>
      <c r="J27" s="13" t="s">
        <v>1447</v>
      </c>
      <c r="K27" s="15" t="s">
        <v>4299</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4300</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4293</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9238333</v>
      </c>
      <c r="K39" s="114">
        <f>PRRAS!E12</f>
        <v>11433620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9154923</v>
      </c>
      <c r="K40" s="117">
        <f>PRRAS!E159</f>
        <v>10068253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17280</v>
      </c>
      <c r="K41" s="117">
        <f>PRRAS!E648</f>
        <v>1239890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7585110</v>
      </c>
      <c r="K43" s="114">
        <f>Bil!E13</f>
        <v>7420742</v>
      </c>
    </row>
    <row r="44" spans="1:11" ht="12.95" customHeight="1" x14ac:dyDescent="0.2">
      <c r="A44" s="371"/>
      <c r="B44" s="376" t="str">
        <f>Bil!B74</f>
        <v>Financijska imovina (AOP 064+073+081+112+128+140+157+158)</v>
      </c>
      <c r="C44" s="401"/>
      <c r="D44" s="401"/>
      <c r="E44" s="401"/>
      <c r="F44" s="401"/>
      <c r="G44" s="401"/>
      <c r="H44" s="401"/>
      <c r="I44" s="115">
        <f>Bil!C74</f>
        <v>63</v>
      </c>
      <c r="J44" s="116">
        <f>Bil!D74</f>
        <v>988770</v>
      </c>
      <c r="K44" s="117">
        <f>Bil!E74</f>
        <v>2902650</v>
      </c>
    </row>
    <row r="45" spans="1:11" ht="12.95" customHeight="1" x14ac:dyDescent="0.2">
      <c r="A45" s="371"/>
      <c r="B45" s="376" t="str">
        <f>Bil!B174</f>
        <v xml:space="preserve">Obveze (AOP 164+175+176+192+220) </v>
      </c>
      <c r="C45" s="401"/>
      <c r="D45" s="401"/>
      <c r="E45" s="401"/>
      <c r="F45" s="401"/>
      <c r="G45" s="401"/>
      <c r="H45" s="401"/>
      <c r="I45" s="115">
        <f>Bil!C174</f>
        <v>163</v>
      </c>
      <c r="J45" s="116">
        <f>Bil!D174</f>
        <v>929284</v>
      </c>
      <c r="K45" s="117">
        <f>Bil!E174</f>
        <v>1589207</v>
      </c>
    </row>
    <row r="46" spans="1:11" ht="12.95" customHeight="1" x14ac:dyDescent="0.2">
      <c r="A46" s="372"/>
      <c r="B46" s="390" t="str">
        <f>Bil!B234</f>
        <v>Vlastiti izvori (224 + 232 - 236 + 240 do 242)</v>
      </c>
      <c r="C46" s="391"/>
      <c r="D46" s="391"/>
      <c r="E46" s="391"/>
      <c r="F46" s="391"/>
      <c r="G46" s="391"/>
      <c r="H46" s="391"/>
      <c r="I46" s="118">
        <f>Bil!C234</f>
        <v>223</v>
      </c>
      <c r="J46" s="119">
        <f>Bil!D234</f>
        <v>7644595</v>
      </c>
      <c r="K46" s="120">
        <f>Bil!E234</f>
        <v>8734185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9225783</v>
      </c>
      <c r="K50" s="117">
        <f>RasF!E121</f>
        <v>10229990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9225783</v>
      </c>
      <c r="K51" s="120">
        <f>RasF!E148</f>
        <v>10229990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6873</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6873</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924736</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1586130</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22743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1563387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40" zoomScaleNormal="140" workbookViewId="0">
      <pane ySplit="1" topLeftCell="A644" activePane="bottomLeft" state="frozen"/>
      <selection pane="bottomLeft" activeCell="E655" sqref="E65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19214</v>
      </c>
      <c r="C4" s="414"/>
      <c r="D4" s="414"/>
      <c r="E4" s="415">
        <f>SUM(Skriveni!G2:G976)</f>
        <v>138789379.27500004</v>
      </c>
      <c r="F4" s="416"/>
    </row>
    <row r="5" spans="1:7" s="23" customFormat="1" ht="15" customHeight="1" x14ac:dyDescent="0.2">
      <c r="B5" s="413" t="str">
        <f>"Naziv: "&amp;IF(RefStr!B10&lt;&gt;"",RefStr!B10,"_______________________________________")</f>
        <v xml:space="preserve">Naziv: DRUGA GIMNAZIJA VARAŽDIN </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9238333</v>
      </c>
      <c r="E12" s="147">
        <f>E13+E50+E56+E85+E116+E134+E141+E147</f>
        <v>11433620</v>
      </c>
      <c r="F12" s="148">
        <f>IF(D12&lt;&gt;0,IF(E12/D12&gt;=100,"&gt;&gt;100",E12/D12*100),"-")</f>
        <v>123.76280439339003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7414624</v>
      </c>
      <c r="E56" s="147">
        <f>E57+E60+E65+E68+E71+E74+E77+E80</f>
        <v>9082180</v>
      </c>
      <c r="F56" s="150">
        <f t="shared" si="0"/>
        <v>122.49009524960404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19400</v>
      </c>
      <c r="F65" s="150" t="str">
        <f t="shared" si="0"/>
        <v>-</v>
      </c>
    </row>
    <row r="66" spans="1:6" s="8" customFormat="1" x14ac:dyDescent="0.2">
      <c r="A66" s="145">
        <v>6331</v>
      </c>
      <c r="B66" s="146" t="s">
        <v>3697</v>
      </c>
      <c r="C66" s="345">
        <v>55</v>
      </c>
      <c r="D66" s="149"/>
      <c r="E66" s="149">
        <v>19400</v>
      </c>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14629</v>
      </c>
      <c r="F68" s="150">
        <f t="shared" si="0"/>
        <v>207.2683479739303</v>
      </c>
    </row>
    <row r="69" spans="1:6" s="8" customFormat="1" x14ac:dyDescent="0.2">
      <c r="A69" s="145">
        <v>6341</v>
      </c>
      <c r="B69" s="146" t="s">
        <v>3699</v>
      </c>
      <c r="C69" s="345">
        <v>58</v>
      </c>
      <c r="D69" s="149">
        <v>7058</v>
      </c>
      <c r="E69" s="149">
        <v>14629</v>
      </c>
      <c r="F69" s="148">
        <f t="shared" si="0"/>
        <v>207.2683479739303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7168817</v>
      </c>
      <c r="E74" s="147">
        <f>SUM(E75:E76)</f>
        <v>8820246</v>
      </c>
      <c r="F74" s="150">
        <f t="shared" si="0"/>
        <v>123.03628339236445</v>
      </c>
    </row>
    <row r="75" spans="1:6" s="8" customFormat="1" x14ac:dyDescent="0.2">
      <c r="A75" s="145" t="s">
        <v>1142</v>
      </c>
      <c r="B75" s="146" t="s">
        <v>3980</v>
      </c>
      <c r="C75" s="345">
        <v>64</v>
      </c>
      <c r="D75" s="149">
        <v>7168817</v>
      </c>
      <c r="E75" s="149">
        <v>7523349</v>
      </c>
      <c r="F75" s="148">
        <f t="shared" si="0"/>
        <v>104.94547426723267</v>
      </c>
    </row>
    <row r="76" spans="1:6" s="8" customFormat="1" x14ac:dyDescent="0.2">
      <c r="A76" s="145" t="s">
        <v>3981</v>
      </c>
      <c r="B76" s="146" t="s">
        <v>3982</v>
      </c>
      <c r="C76" s="345">
        <v>65</v>
      </c>
      <c r="D76" s="149"/>
      <c r="E76" s="149">
        <v>1296897</v>
      </c>
      <c r="F76" s="148" t="str">
        <f t="shared" si="0"/>
        <v>-</v>
      </c>
    </row>
    <row r="77" spans="1:6" s="8" customFormat="1" x14ac:dyDescent="0.2">
      <c r="A77" s="145" t="s">
        <v>3983</v>
      </c>
      <c r="B77" s="146" t="s">
        <v>919</v>
      </c>
      <c r="C77" s="345">
        <v>66</v>
      </c>
      <c r="D77" s="147">
        <f>SUM(D78:D79)</f>
        <v>238749</v>
      </c>
      <c r="E77" s="147">
        <f>SUM(E78:E79)</f>
        <v>163389</v>
      </c>
      <c r="F77" s="150">
        <f t="shared" si="0"/>
        <v>68.435469886784858</v>
      </c>
    </row>
    <row r="78" spans="1:6" s="8" customFormat="1" x14ac:dyDescent="0.2">
      <c r="A78" s="145" t="s">
        <v>3984</v>
      </c>
      <c r="B78" s="146" t="s">
        <v>920</v>
      </c>
      <c r="C78" s="345">
        <v>67</v>
      </c>
      <c r="D78" s="149">
        <v>238749</v>
      </c>
      <c r="E78" s="149">
        <v>163389</v>
      </c>
      <c r="F78" s="148">
        <f t="shared" ref="F78:F141" si="1">IF(D78&lt;&gt;0,IF(E78/D78&gt;=100,"&gt;&gt;100",E78/D78*100),"-")</f>
        <v>68.435469886784858</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64516</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64516</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2308</v>
      </c>
      <c r="E85" s="147">
        <f>E86+E94+E101+E109</f>
        <v>811</v>
      </c>
      <c r="F85" s="150">
        <f t="shared" si="1"/>
        <v>35.138648180242633</v>
      </c>
    </row>
    <row r="86" spans="1:6" s="8" customFormat="1" x14ac:dyDescent="0.2">
      <c r="A86" s="145">
        <v>641</v>
      </c>
      <c r="B86" s="146" t="s">
        <v>929</v>
      </c>
      <c r="C86" s="345">
        <v>75</v>
      </c>
      <c r="D86" s="147">
        <f>SUM(D87:D93)</f>
        <v>2308</v>
      </c>
      <c r="E86" s="147">
        <f>SUM(E87:E93)</f>
        <v>811</v>
      </c>
      <c r="F86" s="150">
        <f t="shared" si="1"/>
        <v>35.138648180242633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2308</v>
      </c>
      <c r="E88" s="149">
        <v>811</v>
      </c>
      <c r="F88" s="148">
        <f t="shared" si="1"/>
        <v>35.138648180242633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305916</v>
      </c>
      <c r="E116" s="147">
        <f>E117+E122+E130</f>
        <v>292263</v>
      </c>
      <c r="F116" s="150">
        <f t="shared" si="1"/>
        <v>95.537010159651672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305916</v>
      </c>
      <c r="E122" s="147">
        <f>SUM(E123:E129)</f>
        <v>292263</v>
      </c>
      <c r="F122" s="150">
        <f t="shared" si="1"/>
        <v>95.537010159651672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305916</v>
      </c>
      <c r="E127" s="149">
        <v>292263</v>
      </c>
      <c r="F127" s="148">
        <f t="shared" si="1"/>
        <v>95.537010159651672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151010</v>
      </c>
      <c r="E134" s="147">
        <f>E135+E138</f>
        <v>203506</v>
      </c>
      <c r="F134" s="150">
        <f t="shared" si="1"/>
        <v>134.76326071121119</v>
      </c>
    </row>
    <row r="135" spans="1:6" s="8" customFormat="1" x14ac:dyDescent="0.2">
      <c r="A135" s="145">
        <v>661</v>
      </c>
      <c r="B135" s="146" t="s">
        <v>425</v>
      </c>
      <c r="C135" s="345">
        <v>124</v>
      </c>
      <c r="D135" s="147">
        <f>SUM(D136:D137)</f>
        <v>120010</v>
      </c>
      <c r="E135" s="147">
        <f>SUM(E136:E137)</f>
        <v>166506</v>
      </c>
      <c r="F135" s="150">
        <f t="shared" si="1"/>
        <v>138.74343804682943</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120010</v>
      </c>
      <c r="E137" s="149">
        <v>166506</v>
      </c>
      <c r="F137" s="148">
        <f t="shared" si="1"/>
        <v>138.74343804682943</v>
      </c>
    </row>
    <row r="138" spans="1:6" s="8" customFormat="1" x14ac:dyDescent="0.2">
      <c r="A138" s="145">
        <v>663</v>
      </c>
      <c r="B138" s="151" t="s">
        <v>426</v>
      </c>
      <c r="C138" s="345">
        <v>127</v>
      </c>
      <c r="D138" s="147">
        <f>SUM(D139:D140)</f>
        <v>31000</v>
      </c>
      <c r="E138" s="147">
        <f>SUM(E139:E140)</f>
        <v>37000</v>
      </c>
      <c r="F138" s="150">
        <f t="shared" si="1"/>
        <v>119.35483870967742</v>
      </c>
    </row>
    <row r="139" spans="1:6" s="8" customFormat="1" x14ac:dyDescent="0.2">
      <c r="A139" s="145">
        <v>6631</v>
      </c>
      <c r="B139" s="146" t="s">
        <v>1502</v>
      </c>
      <c r="C139" s="345">
        <v>128</v>
      </c>
      <c r="D139" s="149">
        <v>31000</v>
      </c>
      <c r="E139" s="149">
        <v>37000</v>
      </c>
      <c r="F139" s="148">
        <f t="shared" si="1"/>
        <v>119.35483870967742</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1364475</v>
      </c>
      <c r="E141" s="147">
        <f>E142+E146</f>
        <v>1854860</v>
      </c>
      <c r="F141" s="150">
        <f t="shared" si="1"/>
        <v>135.9394638963704</v>
      </c>
    </row>
    <row r="142" spans="1:6" s="8" customFormat="1" ht="24" x14ac:dyDescent="0.2">
      <c r="A142" s="145">
        <v>671</v>
      </c>
      <c r="B142" s="154" t="s">
        <v>1672</v>
      </c>
      <c r="C142" s="345">
        <v>131</v>
      </c>
      <c r="D142" s="147">
        <f>SUM(D143:D145)</f>
        <v>1364475</v>
      </c>
      <c r="E142" s="147">
        <f>SUM(E143:E145)</f>
        <v>1854860</v>
      </c>
      <c r="F142" s="150">
        <f t="shared" ref="F142:F205" si="2">IF(D142&lt;&gt;0,IF(E142/D142&gt;=100,"&gt;&gt;100",E142/D142*100),"-")</f>
        <v>135.9394638963704</v>
      </c>
    </row>
    <row r="143" spans="1:6" s="8" customFormat="1" x14ac:dyDescent="0.2">
      <c r="A143" s="145">
        <v>6711</v>
      </c>
      <c r="B143" s="146" t="s">
        <v>3582</v>
      </c>
      <c r="C143" s="345">
        <v>132</v>
      </c>
      <c r="D143" s="149">
        <v>1364475</v>
      </c>
      <c r="E143" s="149">
        <v>1843460</v>
      </c>
      <c r="F143" s="148">
        <f t="shared" si="2"/>
        <v>135.10397772036865</v>
      </c>
    </row>
    <row r="144" spans="1:6" s="8" customFormat="1" x14ac:dyDescent="0.2">
      <c r="A144" s="145">
        <v>6712</v>
      </c>
      <c r="B144" s="151" t="s">
        <v>2276</v>
      </c>
      <c r="C144" s="345">
        <v>133</v>
      </c>
      <c r="D144" s="149"/>
      <c r="E144" s="149">
        <v>11400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9154923</v>
      </c>
      <c r="E159" s="147">
        <f>E160+E171+E204+E223+E232+E257+E268</f>
        <v>10068253</v>
      </c>
      <c r="F159" s="150">
        <f t="shared" si="2"/>
        <v>109.97638101379989</v>
      </c>
    </row>
    <row r="160" spans="1:6" s="8" customFormat="1" x14ac:dyDescent="0.2">
      <c r="A160" s="145">
        <v>31</v>
      </c>
      <c r="B160" s="146" t="s">
        <v>431</v>
      </c>
      <c r="C160" s="345">
        <v>149</v>
      </c>
      <c r="D160" s="147">
        <f>D161+D166+D167</f>
        <v>7128910</v>
      </c>
      <c r="E160" s="147">
        <f>E161+E166+E167</f>
        <v>7253908</v>
      </c>
      <c r="F160" s="150">
        <f t="shared" si="2"/>
        <v>101.75339568040556</v>
      </c>
    </row>
    <row r="161" spans="1:6" s="8" customFormat="1" x14ac:dyDescent="0.2">
      <c r="A161" s="145">
        <v>311</v>
      </c>
      <c r="B161" s="146" t="s">
        <v>432</v>
      </c>
      <c r="C161" s="345">
        <v>150</v>
      </c>
      <c r="D161" s="147">
        <f>SUM(D162:D165)</f>
        <v>5823466</v>
      </c>
      <c r="E161" s="147">
        <f>SUM(E162:E165)</f>
        <v>6011964</v>
      </c>
      <c r="F161" s="150">
        <f t="shared" si="2"/>
        <v>103.23686958934766</v>
      </c>
    </row>
    <row r="162" spans="1:6" s="8" customFormat="1" x14ac:dyDescent="0.2">
      <c r="A162" s="145">
        <v>3111</v>
      </c>
      <c r="B162" s="146" t="s">
        <v>385</v>
      </c>
      <c r="C162" s="345">
        <v>151</v>
      </c>
      <c r="D162" s="149">
        <v>5789815</v>
      </c>
      <c r="E162" s="149">
        <v>5899572</v>
      </c>
      <c r="F162" s="148">
        <f t="shared" si="2"/>
        <v>101.89569096767342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33651</v>
      </c>
      <c r="E164" s="149">
        <v>112392</v>
      </c>
      <c r="F164" s="148">
        <f t="shared" si="2"/>
        <v>333.99304626905592</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293224</v>
      </c>
      <c r="E166" s="149">
        <v>250425</v>
      </c>
      <c r="F166" s="148">
        <f t="shared" si="2"/>
        <v>85.403991487736334</v>
      </c>
    </row>
    <row r="167" spans="1:6" s="8" customFormat="1" x14ac:dyDescent="0.2">
      <c r="A167" s="145">
        <v>313</v>
      </c>
      <c r="B167" s="146" t="s">
        <v>2853</v>
      </c>
      <c r="C167" s="345">
        <v>156</v>
      </c>
      <c r="D167" s="147">
        <f>SUM(D168:D170)</f>
        <v>1012220</v>
      </c>
      <c r="E167" s="147">
        <f>SUM(E168:E170)</f>
        <v>991519</v>
      </c>
      <c r="F167" s="150">
        <f t="shared" si="2"/>
        <v>97.954891229179424</v>
      </c>
    </row>
    <row r="168" spans="1:6" s="8" customFormat="1" x14ac:dyDescent="0.2">
      <c r="A168" s="145">
        <v>3131</v>
      </c>
      <c r="B168" s="146" t="s">
        <v>2235</v>
      </c>
      <c r="C168" s="345">
        <v>157</v>
      </c>
      <c r="D168" s="149">
        <v>12854</v>
      </c>
      <c r="E168" s="149">
        <v>1200</v>
      </c>
      <c r="F168" s="148">
        <f t="shared" si="2"/>
        <v>9.3356153726466466</v>
      </c>
    </row>
    <row r="169" spans="1:6" s="8" customFormat="1" x14ac:dyDescent="0.2">
      <c r="A169" s="145">
        <v>3132</v>
      </c>
      <c r="B169" s="146" t="s">
        <v>2997</v>
      </c>
      <c r="C169" s="345">
        <v>158</v>
      </c>
      <c r="D169" s="149">
        <v>900802</v>
      </c>
      <c r="E169" s="149">
        <v>892515</v>
      </c>
      <c r="F169" s="148">
        <f t="shared" si="2"/>
        <v>99.080042007011528</v>
      </c>
    </row>
    <row r="170" spans="1:6" s="8" customFormat="1" x14ac:dyDescent="0.2">
      <c r="A170" s="145">
        <v>3133</v>
      </c>
      <c r="B170" s="146" t="s">
        <v>264</v>
      </c>
      <c r="C170" s="345">
        <v>159</v>
      </c>
      <c r="D170" s="149">
        <v>98564</v>
      </c>
      <c r="E170" s="149">
        <v>97804</v>
      </c>
      <c r="F170" s="148">
        <f t="shared" si="2"/>
        <v>99.228927397427043</v>
      </c>
    </row>
    <row r="171" spans="1:6" s="8" customFormat="1" x14ac:dyDescent="0.2">
      <c r="A171" s="145">
        <v>32</v>
      </c>
      <c r="B171" s="146" t="s">
        <v>433</v>
      </c>
      <c r="C171" s="345">
        <v>160</v>
      </c>
      <c r="D171" s="147">
        <f>D172+D177+D185+D195+D196</f>
        <v>2021103</v>
      </c>
      <c r="E171" s="147">
        <f>E172+E177+E185+E195+E196</f>
        <v>2809056</v>
      </c>
      <c r="F171" s="150">
        <f t="shared" si="2"/>
        <v>138.9862862011486</v>
      </c>
    </row>
    <row r="172" spans="1:6" s="8" customFormat="1" x14ac:dyDescent="0.2">
      <c r="A172" s="145">
        <v>321</v>
      </c>
      <c r="B172" s="146" t="s">
        <v>3359</v>
      </c>
      <c r="C172" s="345">
        <v>161</v>
      </c>
      <c r="D172" s="147">
        <f>SUM(D173:D176)</f>
        <v>543428</v>
      </c>
      <c r="E172" s="147">
        <f>SUM(E173:E176)</f>
        <v>558394</v>
      </c>
      <c r="F172" s="150">
        <f t="shared" si="2"/>
        <v>102.75399868979885</v>
      </c>
    </row>
    <row r="173" spans="1:6" s="8" customFormat="1" x14ac:dyDescent="0.2">
      <c r="A173" s="145">
        <v>3211</v>
      </c>
      <c r="B173" s="146" t="s">
        <v>3243</v>
      </c>
      <c r="C173" s="345">
        <v>162</v>
      </c>
      <c r="D173" s="149">
        <v>282819</v>
      </c>
      <c r="E173" s="149">
        <v>216339</v>
      </c>
      <c r="F173" s="148">
        <f t="shared" si="2"/>
        <v>76.493799921504575</v>
      </c>
    </row>
    <row r="174" spans="1:6" s="8" customFormat="1" x14ac:dyDescent="0.2">
      <c r="A174" s="145">
        <v>3212</v>
      </c>
      <c r="B174" s="146" t="s">
        <v>108</v>
      </c>
      <c r="C174" s="345">
        <v>163</v>
      </c>
      <c r="D174" s="149">
        <v>232305</v>
      </c>
      <c r="E174" s="149">
        <v>326556</v>
      </c>
      <c r="F174" s="148">
        <f t="shared" si="2"/>
        <v>140.57209272292889</v>
      </c>
    </row>
    <row r="175" spans="1:6" s="8" customFormat="1" x14ac:dyDescent="0.2">
      <c r="A175" s="145">
        <v>3213</v>
      </c>
      <c r="B175" s="146" t="s">
        <v>2999</v>
      </c>
      <c r="C175" s="345">
        <v>164</v>
      </c>
      <c r="D175" s="149">
        <v>7758</v>
      </c>
      <c r="E175" s="149">
        <v>6945</v>
      </c>
      <c r="F175" s="148">
        <f t="shared" si="2"/>
        <v>89.520494972931161</v>
      </c>
    </row>
    <row r="176" spans="1:6" s="8" customFormat="1" x14ac:dyDescent="0.2">
      <c r="A176" s="145">
        <v>3214</v>
      </c>
      <c r="B176" s="146" t="s">
        <v>2998</v>
      </c>
      <c r="C176" s="345">
        <v>165</v>
      </c>
      <c r="D176" s="149">
        <v>20546</v>
      </c>
      <c r="E176" s="149">
        <v>8554</v>
      </c>
      <c r="F176" s="148">
        <f t="shared" si="2"/>
        <v>41.63340796262046</v>
      </c>
    </row>
    <row r="177" spans="1:6" s="8" customFormat="1" x14ac:dyDescent="0.2">
      <c r="A177" s="145">
        <v>322</v>
      </c>
      <c r="B177" s="146" t="s">
        <v>3360</v>
      </c>
      <c r="C177" s="345">
        <v>166</v>
      </c>
      <c r="D177" s="147">
        <f>SUM(D178:D184)</f>
        <v>425989</v>
      </c>
      <c r="E177" s="147">
        <f>SUM(E178:E184)</f>
        <v>460462</v>
      </c>
      <c r="F177" s="150">
        <f t="shared" si="2"/>
        <v>108.09246248142557</v>
      </c>
    </row>
    <row r="178" spans="1:6" s="8" customFormat="1" x14ac:dyDescent="0.2">
      <c r="A178" s="145">
        <v>3221</v>
      </c>
      <c r="B178" s="146" t="s">
        <v>3000</v>
      </c>
      <c r="C178" s="345">
        <v>167</v>
      </c>
      <c r="D178" s="149">
        <v>82234</v>
      </c>
      <c r="E178" s="149">
        <v>103298</v>
      </c>
      <c r="F178" s="148">
        <f t="shared" si="2"/>
        <v>125.61470924435147</v>
      </c>
    </row>
    <row r="179" spans="1:6" s="8" customFormat="1" x14ac:dyDescent="0.2">
      <c r="A179" s="145">
        <v>3222</v>
      </c>
      <c r="B179" s="146" t="s">
        <v>3001</v>
      </c>
      <c r="C179" s="345">
        <v>168</v>
      </c>
      <c r="D179" s="149">
        <v>15899</v>
      </c>
      <c r="E179" s="149">
        <v>18323</v>
      </c>
      <c r="F179" s="148">
        <f t="shared" si="2"/>
        <v>115.2462419020064</v>
      </c>
    </row>
    <row r="180" spans="1:6" s="8" customFormat="1" x14ac:dyDescent="0.2">
      <c r="A180" s="145">
        <v>3223</v>
      </c>
      <c r="B180" s="146" t="s">
        <v>3002</v>
      </c>
      <c r="C180" s="345">
        <v>169</v>
      </c>
      <c r="D180" s="149">
        <v>232721</v>
      </c>
      <c r="E180" s="149">
        <v>289982</v>
      </c>
      <c r="F180" s="148">
        <f t="shared" si="2"/>
        <v>124.60499911911688</v>
      </c>
    </row>
    <row r="181" spans="1:6" s="8" customFormat="1" x14ac:dyDescent="0.2">
      <c r="A181" s="145">
        <v>3224</v>
      </c>
      <c r="B181" s="146" t="s">
        <v>2236</v>
      </c>
      <c r="C181" s="345">
        <v>170</v>
      </c>
      <c r="D181" s="149">
        <v>58521</v>
      </c>
      <c r="E181" s="149">
        <v>27663</v>
      </c>
      <c r="F181" s="148">
        <f t="shared" si="2"/>
        <v>47.270210693597171</v>
      </c>
    </row>
    <row r="182" spans="1:6" s="8" customFormat="1" x14ac:dyDescent="0.2">
      <c r="A182" s="145">
        <v>3225</v>
      </c>
      <c r="B182" s="146" t="s">
        <v>504</v>
      </c>
      <c r="C182" s="345">
        <v>171</v>
      </c>
      <c r="D182" s="149">
        <v>36614</v>
      </c>
      <c r="E182" s="149">
        <v>16609</v>
      </c>
      <c r="F182" s="148">
        <f t="shared" si="2"/>
        <v>45.362429671710274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4587</v>
      </c>
      <c r="F184" s="148" t="str">
        <f t="shared" si="2"/>
        <v>-</v>
      </c>
    </row>
    <row r="185" spans="1:6" s="8" customFormat="1" x14ac:dyDescent="0.2">
      <c r="A185" s="145">
        <v>323</v>
      </c>
      <c r="B185" s="146" t="s">
        <v>2312</v>
      </c>
      <c r="C185" s="345">
        <v>174</v>
      </c>
      <c r="D185" s="147">
        <f>SUM(D186:D194)</f>
        <v>634259</v>
      </c>
      <c r="E185" s="147">
        <f>SUM(E186:E194)</f>
        <v>1405558</v>
      </c>
      <c r="F185" s="150">
        <f t="shared" si="2"/>
        <v>221.60631540112163</v>
      </c>
    </row>
    <row r="186" spans="1:6" s="8" customFormat="1" x14ac:dyDescent="0.2">
      <c r="A186" s="145">
        <v>3231</v>
      </c>
      <c r="B186" s="146" t="s">
        <v>855</v>
      </c>
      <c r="C186" s="345">
        <v>175</v>
      </c>
      <c r="D186" s="149">
        <v>41353</v>
      </c>
      <c r="E186" s="149">
        <v>40335</v>
      </c>
      <c r="F186" s="148">
        <f t="shared" si="2"/>
        <v>97.538268082122215</v>
      </c>
    </row>
    <row r="187" spans="1:6" s="8" customFormat="1" x14ac:dyDescent="0.2">
      <c r="A187" s="145">
        <v>3232</v>
      </c>
      <c r="B187" s="146" t="s">
        <v>3870</v>
      </c>
      <c r="C187" s="345">
        <v>176</v>
      </c>
      <c r="D187" s="149">
        <v>59200</v>
      </c>
      <c r="E187" s="149">
        <v>846848</v>
      </c>
      <c r="F187" s="148">
        <f t="shared" si="2"/>
        <v>1430.4864864864865</v>
      </c>
    </row>
    <row r="188" spans="1:6" s="8" customFormat="1" x14ac:dyDescent="0.2">
      <c r="A188" s="145">
        <v>3233</v>
      </c>
      <c r="B188" s="146" t="s">
        <v>3871</v>
      </c>
      <c r="C188" s="345">
        <v>177</v>
      </c>
      <c r="D188" s="149">
        <v>17825</v>
      </c>
      <c r="E188" s="149">
        <v>22891</v>
      </c>
      <c r="F188" s="148">
        <f t="shared" si="2"/>
        <v>128.42075736325387</v>
      </c>
    </row>
    <row r="189" spans="1:6" s="8" customFormat="1" x14ac:dyDescent="0.2">
      <c r="A189" s="145">
        <v>3234</v>
      </c>
      <c r="B189" s="146" t="s">
        <v>3872</v>
      </c>
      <c r="C189" s="345">
        <v>178</v>
      </c>
      <c r="D189" s="149">
        <v>96327</v>
      </c>
      <c r="E189" s="149">
        <v>97515</v>
      </c>
      <c r="F189" s="148">
        <f t="shared" si="2"/>
        <v>101.2332990750257</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25852</v>
      </c>
      <c r="E191" s="149">
        <v>28960</v>
      </c>
      <c r="F191" s="148">
        <f t="shared" si="2"/>
        <v>112.02228067460931</v>
      </c>
    </row>
    <row r="192" spans="1:6" s="8" customFormat="1" x14ac:dyDescent="0.2">
      <c r="A192" s="145">
        <v>3237</v>
      </c>
      <c r="B192" s="146" t="s">
        <v>3875</v>
      </c>
      <c r="C192" s="345">
        <v>181</v>
      </c>
      <c r="D192" s="149">
        <v>335148</v>
      </c>
      <c r="E192" s="149">
        <v>188697</v>
      </c>
      <c r="F192" s="148">
        <f t="shared" si="2"/>
        <v>56.302588707078662</v>
      </c>
    </row>
    <row r="193" spans="1:6" s="8" customFormat="1" x14ac:dyDescent="0.2">
      <c r="A193" s="145">
        <v>3238</v>
      </c>
      <c r="B193" s="146" t="s">
        <v>702</v>
      </c>
      <c r="C193" s="345">
        <v>182</v>
      </c>
      <c r="D193" s="149">
        <v>18900</v>
      </c>
      <c r="E193" s="149">
        <v>20494</v>
      </c>
      <c r="F193" s="148">
        <f t="shared" si="2"/>
        <v>108.43386243386244</v>
      </c>
    </row>
    <row r="194" spans="1:6" s="8" customFormat="1" x14ac:dyDescent="0.2">
      <c r="A194" s="145">
        <v>3239</v>
      </c>
      <c r="B194" s="146" t="s">
        <v>703</v>
      </c>
      <c r="C194" s="345">
        <v>183</v>
      </c>
      <c r="D194" s="149">
        <v>39654</v>
      </c>
      <c r="E194" s="149">
        <v>159818</v>
      </c>
      <c r="F194" s="148">
        <f t="shared" si="2"/>
        <v>403.0312200534625</v>
      </c>
    </row>
    <row r="195" spans="1:6" s="8" customFormat="1" x14ac:dyDescent="0.2">
      <c r="A195" s="145">
        <v>324</v>
      </c>
      <c r="B195" s="146" t="s">
        <v>3584</v>
      </c>
      <c r="C195" s="345">
        <v>184</v>
      </c>
      <c r="D195" s="149">
        <v>22845</v>
      </c>
      <c r="E195" s="149">
        <v>29861</v>
      </c>
      <c r="F195" s="148">
        <f t="shared" si="2"/>
        <v>130.71131538629896</v>
      </c>
    </row>
    <row r="196" spans="1:6" s="8" customFormat="1" x14ac:dyDescent="0.2">
      <c r="A196" s="145">
        <v>329</v>
      </c>
      <c r="B196" s="146" t="s">
        <v>434</v>
      </c>
      <c r="C196" s="345">
        <v>185</v>
      </c>
      <c r="D196" s="147">
        <f>SUM(D197:D203)</f>
        <v>394582</v>
      </c>
      <c r="E196" s="147">
        <f>SUM(E197:E203)</f>
        <v>354781</v>
      </c>
      <c r="F196" s="150">
        <f t="shared" si="2"/>
        <v>89.91312325448196</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13509</v>
      </c>
      <c r="E198" s="149">
        <v>7785</v>
      </c>
      <c r="F198" s="148">
        <f t="shared" si="2"/>
        <v>57.628247834776815</v>
      </c>
    </row>
    <row r="199" spans="1:6" s="8" customFormat="1" x14ac:dyDescent="0.2">
      <c r="A199" s="145">
        <v>3293</v>
      </c>
      <c r="B199" s="146" t="s">
        <v>1967</v>
      </c>
      <c r="C199" s="345">
        <v>188</v>
      </c>
      <c r="D199" s="149">
        <v>35372</v>
      </c>
      <c r="E199" s="149">
        <v>54798</v>
      </c>
      <c r="F199" s="148">
        <f t="shared" si="2"/>
        <v>154.9191450865091</v>
      </c>
    </row>
    <row r="200" spans="1:6" s="8" customFormat="1" x14ac:dyDescent="0.2">
      <c r="A200" s="145">
        <v>3294</v>
      </c>
      <c r="B200" s="146" t="s">
        <v>2313</v>
      </c>
      <c r="C200" s="345">
        <v>189</v>
      </c>
      <c r="D200" s="149">
        <v>250</v>
      </c>
      <c r="E200" s="149">
        <v>250</v>
      </c>
      <c r="F200" s="148">
        <f t="shared" si="2"/>
        <v>100</v>
      </c>
    </row>
    <row r="201" spans="1:6" s="8" customFormat="1" x14ac:dyDescent="0.2">
      <c r="A201" s="145">
        <v>3295</v>
      </c>
      <c r="B201" s="146" t="s">
        <v>3585</v>
      </c>
      <c r="C201" s="345">
        <v>190</v>
      </c>
      <c r="D201" s="149">
        <v>21754</v>
      </c>
      <c r="E201" s="149">
        <v>26330</v>
      </c>
      <c r="F201" s="148">
        <f t="shared" si="2"/>
        <v>121.03521191505011</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323697</v>
      </c>
      <c r="E203" s="149">
        <v>265618</v>
      </c>
      <c r="F203" s="148">
        <f t="shared" si="2"/>
        <v>82.057603252424343</v>
      </c>
    </row>
    <row r="204" spans="1:6" s="8" customFormat="1" x14ac:dyDescent="0.2">
      <c r="A204" s="145">
        <v>34</v>
      </c>
      <c r="B204" s="151" t="s">
        <v>435</v>
      </c>
      <c r="C204" s="345">
        <v>193</v>
      </c>
      <c r="D204" s="147">
        <f>D205+D210+D218</f>
        <v>4910</v>
      </c>
      <c r="E204" s="147">
        <f>E205+E210+E218</f>
        <v>5289</v>
      </c>
      <c r="F204" s="150">
        <f t="shared" si="2"/>
        <v>107.71894093686353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4910</v>
      </c>
      <c r="E218" s="147">
        <f>SUM(E219:E222)</f>
        <v>5289</v>
      </c>
      <c r="F218" s="150">
        <f t="shared" si="3"/>
        <v>107.71894093686353</v>
      </c>
    </row>
    <row r="219" spans="1:6" s="8" customFormat="1" x14ac:dyDescent="0.2">
      <c r="A219" s="145">
        <v>3431</v>
      </c>
      <c r="B219" s="151" t="s">
        <v>3587</v>
      </c>
      <c r="C219" s="345">
        <v>208</v>
      </c>
      <c r="D219" s="149">
        <v>4881</v>
      </c>
      <c r="E219" s="149">
        <v>4604</v>
      </c>
      <c r="F219" s="148">
        <f t="shared" si="3"/>
        <v>94.324933415283752</v>
      </c>
    </row>
    <row r="220" spans="1:6" s="8" customFormat="1" x14ac:dyDescent="0.2">
      <c r="A220" s="145">
        <v>3432</v>
      </c>
      <c r="B220" s="146" t="s">
        <v>75</v>
      </c>
      <c r="C220" s="345">
        <v>209</v>
      </c>
      <c r="D220" s="149">
        <v>29</v>
      </c>
      <c r="E220" s="149">
        <v>37</v>
      </c>
      <c r="F220" s="148">
        <f t="shared" si="3"/>
        <v>127.58620689655173</v>
      </c>
    </row>
    <row r="221" spans="1:6" s="8" customFormat="1" x14ac:dyDescent="0.2">
      <c r="A221" s="145">
        <v>3433</v>
      </c>
      <c r="B221" s="146" t="s">
        <v>1860</v>
      </c>
      <c r="C221" s="345">
        <v>210</v>
      </c>
      <c r="D221" s="149"/>
      <c r="E221" s="149">
        <v>648</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9154923</v>
      </c>
      <c r="E292" s="147">
        <f>E159-E290+E291</f>
        <v>10068253</v>
      </c>
      <c r="F292" s="150">
        <f t="shared" si="4"/>
        <v>109.97638101379989</v>
      </c>
    </row>
    <row r="293" spans="1:6" s="8" customFormat="1" x14ac:dyDescent="0.2">
      <c r="A293" s="145" t="s">
        <v>1215</v>
      </c>
      <c r="B293" s="146" t="s">
        <v>3441</v>
      </c>
      <c r="C293" s="345">
        <v>282</v>
      </c>
      <c r="D293" s="147">
        <f>IF(D12&gt;=D292,D12-D292,0)</f>
        <v>83410</v>
      </c>
      <c r="E293" s="147">
        <f>IF(E12&gt;=E292,E12-E292,0)</f>
        <v>1365367</v>
      </c>
      <c r="F293" s="150">
        <f t="shared" si="4"/>
        <v>1636.9344203332932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88180</v>
      </c>
      <c r="E295" s="149">
        <v>33971</v>
      </c>
      <c r="F295" s="148">
        <f t="shared" si="4"/>
        <v>38.524608754819688</v>
      </c>
    </row>
    <row r="296" spans="1:6" s="8" customFormat="1" x14ac:dyDescent="0.2">
      <c r="A296" s="145">
        <v>92221</v>
      </c>
      <c r="B296" s="146" t="s">
        <v>4282</v>
      </c>
      <c r="C296" s="345">
        <v>285</v>
      </c>
      <c r="D296" s="149">
        <v>87762</v>
      </c>
      <c r="E296" s="149"/>
      <c r="F296" s="148">
        <f t="shared" si="4"/>
        <v>0</v>
      </c>
    </row>
    <row r="297" spans="1:6" s="8" customFormat="1" x14ac:dyDescent="0.2">
      <c r="A297" s="145">
        <v>96</v>
      </c>
      <c r="B297" s="146" t="s">
        <v>4284</v>
      </c>
      <c r="C297" s="345">
        <v>286</v>
      </c>
      <c r="D297" s="149">
        <v>21297</v>
      </c>
      <c r="E297" s="149">
        <v>24763</v>
      </c>
      <c r="F297" s="148">
        <f t="shared" si="4"/>
        <v>116.27459266563365</v>
      </c>
    </row>
    <row r="298" spans="1:6" s="8" customFormat="1" x14ac:dyDescent="0.2">
      <c r="A298" s="145">
        <v>9661</v>
      </c>
      <c r="B298" s="146" t="s">
        <v>2651</v>
      </c>
      <c r="C298" s="345">
        <v>287</v>
      </c>
      <c r="D298" s="149">
        <v>21297</v>
      </c>
      <c r="E298" s="149">
        <v>24763</v>
      </c>
      <c r="F298" s="148">
        <f t="shared" si="4"/>
        <v>116.27459266563365</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4312</v>
      </c>
      <c r="E301" s="147">
        <f>E302+E314+E347+E351</f>
        <v>6441</v>
      </c>
      <c r="F301" s="150">
        <f t="shared" ref="F301:F364" si="5">IF(D301&lt;&gt;0,IF(E301/D301&gt;=100,"&gt;&gt;100",E301/D301*100),"-")</f>
        <v>149.37384044526902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4312</v>
      </c>
      <c r="E314" s="147">
        <f>E315+E320+E329+E334+E339+E342</f>
        <v>6441</v>
      </c>
      <c r="F314" s="150">
        <f t="shared" si="5"/>
        <v>149.37384044526902</v>
      </c>
    </row>
    <row r="315" spans="1:6" s="8" customFormat="1" x14ac:dyDescent="0.2">
      <c r="A315" s="145">
        <v>721</v>
      </c>
      <c r="B315" s="146" t="s">
        <v>3242</v>
      </c>
      <c r="C315" s="345">
        <v>303</v>
      </c>
      <c r="D315" s="147">
        <f>SUM(D316:D319)</f>
        <v>4312</v>
      </c>
      <c r="E315" s="147">
        <f>SUM(E316:E319)</f>
        <v>6441</v>
      </c>
      <c r="F315" s="150">
        <f t="shared" si="5"/>
        <v>149.37384044526902</v>
      </c>
    </row>
    <row r="316" spans="1:6" s="8" customFormat="1" x14ac:dyDescent="0.2">
      <c r="A316" s="145">
        <v>7211</v>
      </c>
      <c r="B316" s="146" t="s">
        <v>382</v>
      </c>
      <c r="C316" s="345">
        <v>304</v>
      </c>
      <c r="D316" s="149">
        <v>4312</v>
      </c>
      <c r="E316" s="149">
        <v>6441</v>
      </c>
      <c r="F316" s="148">
        <f t="shared" si="5"/>
        <v>149.37384044526902</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70860</v>
      </c>
      <c r="E353" s="147">
        <f>E354+E366+E399+E403+E405</f>
        <v>161737</v>
      </c>
      <c r="F353" s="150">
        <f t="shared" si="5"/>
        <v>228.2486593282529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70860</v>
      </c>
      <c r="E366" s="147">
        <f>E367+E372+E381+E386+E391+E394</f>
        <v>161737</v>
      </c>
      <c r="F366" s="150">
        <f t="shared" si="6"/>
        <v>228.2486593282529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54068</v>
      </c>
      <c r="E372" s="147">
        <f>SUM(E373:E380)</f>
        <v>154003</v>
      </c>
      <c r="F372" s="150">
        <f t="shared" si="6"/>
        <v>284.83206332766144</v>
      </c>
    </row>
    <row r="373" spans="1:6" s="8" customFormat="1" x14ac:dyDescent="0.2">
      <c r="A373" s="145">
        <v>4221</v>
      </c>
      <c r="B373" s="146" t="s">
        <v>3941</v>
      </c>
      <c r="C373" s="345">
        <v>361</v>
      </c>
      <c r="D373" s="149">
        <v>51161</v>
      </c>
      <c r="E373" s="149">
        <v>154003</v>
      </c>
      <c r="F373" s="148">
        <f t="shared" si="6"/>
        <v>301.01639921033598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2907</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16792</v>
      </c>
      <c r="E386" s="147">
        <f>SUM(E387:E390)</f>
        <v>7734</v>
      </c>
      <c r="F386" s="150">
        <f t="shared" si="6"/>
        <v>46.057646498332538</v>
      </c>
    </row>
    <row r="387" spans="1:6" s="8" customFormat="1" x14ac:dyDescent="0.2">
      <c r="A387" s="145">
        <v>4241</v>
      </c>
      <c r="B387" s="146" t="s">
        <v>2886</v>
      </c>
      <c r="C387" s="345">
        <v>375</v>
      </c>
      <c r="D387" s="149">
        <v>16092</v>
      </c>
      <c r="E387" s="149">
        <v>7734</v>
      </c>
      <c r="F387" s="148">
        <f t="shared" si="6"/>
        <v>48.061148396718863</v>
      </c>
    </row>
    <row r="388" spans="1:6" s="8" customFormat="1" x14ac:dyDescent="0.2">
      <c r="A388" s="145">
        <v>4242</v>
      </c>
      <c r="B388" s="146" t="s">
        <v>2884</v>
      </c>
      <c r="C388" s="345">
        <v>376</v>
      </c>
      <c r="D388" s="149">
        <v>700</v>
      </c>
      <c r="E388" s="149"/>
      <c r="F388" s="148">
        <f t="shared" si="6"/>
        <v>0</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66548</v>
      </c>
      <c r="E411" s="147">
        <f>IF(E353&gt;=E301, E353-E301, 0)</f>
        <v>155296</v>
      </c>
      <c r="F411" s="150">
        <f t="shared" si="6"/>
        <v>233.35937969585862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v>4152</v>
      </c>
      <c r="F413" s="148" t="str">
        <f t="shared" si="6"/>
        <v>-</v>
      </c>
    </row>
    <row r="414" spans="1:6" s="8" customFormat="1" x14ac:dyDescent="0.2">
      <c r="A414" s="145">
        <v>97</v>
      </c>
      <c r="B414" s="146" t="s">
        <v>3304</v>
      </c>
      <c r="C414" s="345">
        <v>402</v>
      </c>
      <c r="D414" s="149">
        <v>20909</v>
      </c>
      <c r="E414" s="149">
        <v>48790</v>
      </c>
      <c r="F414" s="148">
        <f t="shared" si="6"/>
        <v>233.34449280214261</v>
      </c>
    </row>
    <row r="415" spans="1:6" s="8" customFormat="1" x14ac:dyDescent="0.2">
      <c r="A415" s="145" t="s">
        <v>1215</v>
      </c>
      <c r="B415" s="146" t="s">
        <v>1992</v>
      </c>
      <c r="C415" s="345">
        <v>403</v>
      </c>
      <c r="D415" s="147">
        <f>D12+D301</f>
        <v>9242645</v>
      </c>
      <c r="E415" s="147">
        <f>E12+E301</f>
        <v>11440061</v>
      </c>
      <c r="F415" s="150">
        <f t="shared" si="6"/>
        <v>123.77475278992107</v>
      </c>
    </row>
    <row r="416" spans="1:6" s="8" customFormat="1" x14ac:dyDescent="0.2">
      <c r="A416" s="145" t="s">
        <v>1215</v>
      </c>
      <c r="B416" s="146" t="s">
        <v>1993</v>
      </c>
      <c r="C416" s="345">
        <v>404</v>
      </c>
      <c r="D416" s="147">
        <f>D292+D353</f>
        <v>9225783</v>
      </c>
      <c r="E416" s="147">
        <f>E292+E353</f>
        <v>10229990</v>
      </c>
      <c r="F416" s="150">
        <f t="shared" si="6"/>
        <v>110.88478885748776</v>
      </c>
    </row>
    <row r="417" spans="1:6" s="8" customFormat="1" x14ac:dyDescent="0.2">
      <c r="A417" s="145" t="s">
        <v>1215</v>
      </c>
      <c r="B417" s="146" t="s">
        <v>1994</v>
      </c>
      <c r="C417" s="345">
        <v>405</v>
      </c>
      <c r="D417" s="147">
        <f>IF(D415&gt;=D416,D415-D416,0)</f>
        <v>16862</v>
      </c>
      <c r="E417" s="147">
        <f>IF(E415&gt;=E416,E415-E416,0)</f>
        <v>1210071</v>
      </c>
      <c r="F417" s="150">
        <f t="shared" si="6"/>
        <v>7176.3195350492224</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418</v>
      </c>
      <c r="E419" s="147">
        <f>IF(E295-E296+E412-E413&gt;=0,E295-E296+E412-E413,0)</f>
        <v>29819</v>
      </c>
      <c r="F419" s="150">
        <f t="shared" si="6"/>
        <v>7133.7320574162677</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42206</v>
      </c>
      <c r="E421" s="161">
        <f>E297+E414</f>
        <v>73553</v>
      </c>
      <c r="F421" s="162">
        <f t="shared" si="6"/>
        <v>174.27143060228403</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9242645</v>
      </c>
      <c r="E642" s="147">
        <f>E415+E423</f>
        <v>11440061</v>
      </c>
      <c r="F642" s="148">
        <f t="shared" si="10"/>
        <v>123.77475278992107</v>
      </c>
    </row>
    <row r="643" spans="1:6" s="8" customFormat="1" x14ac:dyDescent="0.2">
      <c r="A643" s="145" t="s">
        <v>1215</v>
      </c>
      <c r="B643" s="146" t="s">
        <v>1246</v>
      </c>
      <c r="C643" s="345">
        <v>630</v>
      </c>
      <c r="D643" s="147">
        <f>D416+D531</f>
        <v>9225783</v>
      </c>
      <c r="E643" s="147">
        <f>E416+E531</f>
        <v>10229990</v>
      </c>
      <c r="F643" s="148">
        <f t="shared" si="10"/>
        <v>110.88478885748776</v>
      </c>
    </row>
    <row r="644" spans="1:6" s="8" customFormat="1" x14ac:dyDescent="0.2">
      <c r="A644" s="145" t="s">
        <v>1215</v>
      </c>
      <c r="B644" s="146" t="s">
        <v>1247</v>
      </c>
      <c r="C644" s="345">
        <v>631</v>
      </c>
      <c r="D644" s="147">
        <f>IF(D642&gt;=D643,D642-D643,0)</f>
        <v>16862</v>
      </c>
      <c r="E644" s="147">
        <f>IF(E642&gt;=E643,E642-E643,0)</f>
        <v>1210071</v>
      </c>
      <c r="F644" s="148">
        <f t="shared" si="10"/>
        <v>7176.3195350492224</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418</v>
      </c>
      <c r="E646" s="147">
        <f>IF(E419-E420+E640-E641&gt;=0,E419-E420+E640-E641,0)</f>
        <v>29819</v>
      </c>
      <c r="F646" s="148">
        <f t="shared" si="10"/>
        <v>7133.7320574162677</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17280</v>
      </c>
      <c r="E648" s="147">
        <f>IF(E644+E646-E645-E647&gt;=0,E644+E646-E645-E647,0)</f>
        <v>1239890</v>
      </c>
      <c r="F648" s="148">
        <f t="shared" si="10"/>
        <v>7175.2893518518522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611835</v>
      </c>
      <c r="E650" s="158">
        <v>597312</v>
      </c>
      <c r="F650" s="159">
        <f t="shared" si="10"/>
        <v>97.626320821790188</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244783</v>
      </c>
      <c r="E652" s="149">
        <v>309271</v>
      </c>
      <c r="F652" s="148">
        <f t="shared" ref="F652:F677" si="11">IF(D652&lt;&gt;0,IF(E652/D652&gt;=100,"&gt;&gt;100",E652/D652*100),"-")</f>
        <v>126.34496676648297</v>
      </c>
    </row>
    <row r="653" spans="1:6" s="8" customFormat="1" x14ac:dyDescent="0.2">
      <c r="A653" s="145" t="s">
        <v>1208</v>
      </c>
      <c r="B653" s="146" t="s">
        <v>2750</v>
      </c>
      <c r="C653" s="345">
        <v>639</v>
      </c>
      <c r="D653" s="149">
        <v>2193732</v>
      </c>
      <c r="E653" s="149">
        <v>4910503</v>
      </c>
      <c r="F653" s="148">
        <f t="shared" si="11"/>
        <v>223.84242924842232</v>
      </c>
    </row>
    <row r="654" spans="1:6" s="8" customFormat="1" x14ac:dyDescent="0.2">
      <c r="A654" s="145" t="s">
        <v>1209</v>
      </c>
      <c r="B654" s="146" t="s">
        <v>3586</v>
      </c>
      <c r="C654" s="345">
        <v>640</v>
      </c>
      <c r="D654" s="149">
        <v>2129244</v>
      </c>
      <c r="E654" s="149">
        <v>3012603</v>
      </c>
      <c r="F654" s="148">
        <f t="shared" si="11"/>
        <v>141.48697847686785</v>
      </c>
    </row>
    <row r="655" spans="1:6" s="8" customFormat="1" x14ac:dyDescent="0.2">
      <c r="A655" s="145">
        <v>11</v>
      </c>
      <c r="B655" s="146" t="s">
        <v>181</v>
      </c>
      <c r="C655" s="345">
        <v>641</v>
      </c>
      <c r="D655" s="147">
        <f>+D652+D653-D654</f>
        <v>309271</v>
      </c>
      <c r="E655" s="147">
        <f>+E652+E653-E654</f>
        <v>2207171</v>
      </c>
      <c r="F655" s="150">
        <f t="shared" si="11"/>
        <v>713.6689181979558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79</v>
      </c>
      <c r="E657" s="149">
        <v>77</v>
      </c>
      <c r="F657" s="148">
        <f t="shared" si="11"/>
        <v>97.468354430379748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58</v>
      </c>
      <c r="E659" s="149">
        <v>59</v>
      </c>
      <c r="F659" s="148">
        <f t="shared" si="11"/>
        <v>101.72413793103448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v>19400</v>
      </c>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14628</v>
      </c>
      <c r="F672" s="148">
        <f t="shared" si="11"/>
        <v>207.25417965429301</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7153817</v>
      </c>
      <c r="E678" s="149">
        <v>7522061</v>
      </c>
      <c r="F678" s="148"/>
    </row>
    <row r="679" spans="1:6" s="8" customFormat="1" x14ac:dyDescent="0.2">
      <c r="A679" s="152">
        <v>63613</v>
      </c>
      <c r="B679" s="163" t="s">
        <v>4078</v>
      </c>
      <c r="C679" s="345">
        <v>665</v>
      </c>
      <c r="D679" s="149">
        <v>15000</v>
      </c>
      <c r="E679" s="149">
        <v>1288</v>
      </c>
      <c r="F679" s="148"/>
    </row>
    <row r="680" spans="1:6" s="8" customFormat="1" x14ac:dyDescent="0.2">
      <c r="A680" s="152">
        <v>63622</v>
      </c>
      <c r="B680" s="163" t="s">
        <v>4079</v>
      </c>
      <c r="C680" s="345">
        <v>666</v>
      </c>
      <c r="D680" s="149"/>
      <c r="E680" s="149">
        <v>1296897</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106027</v>
      </c>
      <c r="E682" s="149">
        <v>163389</v>
      </c>
      <c r="F682" s="148"/>
    </row>
    <row r="683" spans="1:6" s="8" customFormat="1" x14ac:dyDescent="0.2">
      <c r="A683" s="152">
        <v>63812</v>
      </c>
      <c r="B683" s="163" t="s">
        <v>3138</v>
      </c>
      <c r="C683" s="345">
        <v>669</v>
      </c>
      <c r="D683" s="149">
        <v>132722</v>
      </c>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249505</v>
      </c>
      <c r="E698" s="149">
        <v>231109</v>
      </c>
      <c r="F698" s="148">
        <f t="shared" si="12"/>
        <v>92.62700146289653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2000</v>
      </c>
      <c r="F700" s="148"/>
    </row>
    <row r="701" spans="1:6" s="8" customFormat="1" x14ac:dyDescent="0.2">
      <c r="A701" s="145">
        <v>31214</v>
      </c>
      <c r="B701" s="146" t="s">
        <v>3796</v>
      </c>
      <c r="C701" s="345">
        <v>687</v>
      </c>
      <c r="D701" s="149">
        <v>35748</v>
      </c>
      <c r="E701" s="149">
        <v>13879</v>
      </c>
      <c r="F701" s="148">
        <f>IF(D701&lt;&gt;0,IF(E701/D701&gt;=100,"&gt;&gt;100",E701/D701*100),"-")</f>
        <v>38.824549625153857</v>
      </c>
    </row>
    <row r="702" spans="1:6" s="8" customFormat="1" x14ac:dyDescent="0.2">
      <c r="A702" s="145">
        <v>31215</v>
      </c>
      <c r="B702" s="146" t="s">
        <v>1641</v>
      </c>
      <c r="C702" s="345">
        <v>688</v>
      </c>
      <c r="D702" s="149">
        <v>13813</v>
      </c>
      <c r="E702" s="149">
        <v>21492</v>
      </c>
      <c r="F702" s="148">
        <f>IF(D702&lt;&gt;0,IF(E702/D702&gt;=100,"&gt;&gt;100",E702/D702*100),"-")</f>
        <v>155.59255773546658</v>
      </c>
    </row>
    <row r="703" spans="1:6" s="8" customFormat="1" x14ac:dyDescent="0.2">
      <c r="A703" s="145">
        <v>32121</v>
      </c>
      <c r="B703" s="146" t="s">
        <v>3797</v>
      </c>
      <c r="C703" s="345">
        <v>689</v>
      </c>
      <c r="D703" s="149">
        <v>232305</v>
      </c>
      <c r="E703" s="149">
        <v>326556</v>
      </c>
      <c r="F703" s="148">
        <f>IF(D703&lt;&gt;0,IF(E703/D703&gt;=100,"&gt;&gt;100",E703/D703*100),"-")</f>
        <v>140.57209272292889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25852</v>
      </c>
      <c r="E705" s="149">
        <v>28960</v>
      </c>
      <c r="F705" s="148">
        <f>IF(D705&lt;&gt;0,IF(E705/D705&gt;=100,"&gt;&gt;100",E705/D705*100),"-")</f>
        <v>112.02228067460931</v>
      </c>
    </row>
    <row r="706" spans="1:6" s="8" customFormat="1" x14ac:dyDescent="0.2">
      <c r="A706" s="145" t="s">
        <v>3798</v>
      </c>
      <c r="B706" s="146" t="s">
        <v>3799</v>
      </c>
      <c r="C706" s="345">
        <v>692</v>
      </c>
      <c r="D706" s="149">
        <v>28942</v>
      </c>
      <c r="E706" s="149">
        <v>98433</v>
      </c>
      <c r="F706" s="148">
        <f>IF(D706&lt;&gt;0,IF(E706/D706&gt;=100,"&gt;&gt;100",E706/D706*100),"-")</f>
        <v>340.10434662428304</v>
      </c>
    </row>
    <row r="707" spans="1:6" s="8" customFormat="1" x14ac:dyDescent="0.2">
      <c r="A707" s="145" t="s">
        <v>3800</v>
      </c>
      <c r="B707" s="146" t="s">
        <v>3801</v>
      </c>
      <c r="C707" s="345">
        <v>693</v>
      </c>
      <c r="D707" s="149">
        <v>22624</v>
      </c>
      <c r="E707" s="149">
        <v>10129</v>
      </c>
      <c r="F707" s="148">
        <f>IF(D707&lt;&gt;0,IF(E707/D707&gt;=100,"&gt;&gt;100",E707/D707*100),"-")</f>
        <v>44.771039603960396</v>
      </c>
    </row>
    <row r="708" spans="1:6" s="8" customFormat="1" x14ac:dyDescent="0.2">
      <c r="A708" s="145" t="s">
        <v>136</v>
      </c>
      <c r="B708" s="146" t="s">
        <v>1134</v>
      </c>
      <c r="C708" s="345">
        <v>694</v>
      </c>
      <c r="D708" s="149"/>
      <c r="E708" s="149">
        <v>12847</v>
      </c>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5555</v>
      </c>
      <c r="E711" s="149">
        <v>956</v>
      </c>
      <c r="F711" s="148">
        <f t="shared" si="13"/>
        <v>17.209720972097209</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Liljana Hudoletnjak,mag.oec.</v>
      </c>
      <c r="D995" s="293"/>
      <c r="E995" s="293"/>
    </row>
    <row r="996" spans="1:5" ht="15" customHeight="1" x14ac:dyDescent="0.2">
      <c r="A996" s="291" t="str">
        <f>IF(RefStr!H27="","Telefon za kontakt: _________________","Telefon za kontakt: " &amp; RefStr!H27)</f>
        <v>Telefon za kontakt: 042330844</v>
      </c>
      <c r="C996" s="292"/>
    </row>
    <row r="997" spans="1:5" ht="15" customHeight="1" x14ac:dyDescent="0.2">
      <c r="A997" s="291" t="str">
        <f>IF(RefStr!H33="","Odgovorna osoba: _____________________________","Odgovorna osoba: " &amp; RefStr!H33)</f>
        <v>Odgovorna osoba: Zdravka Grđan,prof.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D656:E981">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zoomScale="130" zoomScaleNormal="130" workbookViewId="0">
      <pane ySplit="1" topLeftCell="A213" activePane="bottomLeft" state="frozen"/>
      <selection pane="bottomLeft" activeCell="E231" sqref="E2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19214</v>
      </c>
      <c r="C4" s="414"/>
      <c r="D4" s="414"/>
      <c r="E4" s="415">
        <f>SUM(Skriveni!G977:G1286)</f>
        <v>35382989.245999999</v>
      </c>
      <c r="F4" s="416"/>
    </row>
    <row r="5" spans="1:6" ht="15" customHeight="1" x14ac:dyDescent="0.2">
      <c r="B5" s="413" t="str">
        <f>"Naziv: "&amp;IF(RefStr!B10&lt;&gt;"",RefStr!B10,"_______________________________________")</f>
        <v xml:space="preserve">Naziv: DRUGA GIMNAZIJA VARAŽDIN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8573880</v>
      </c>
      <c r="E12" s="96">
        <f>E13+E74</f>
        <v>10323392</v>
      </c>
      <c r="F12" s="123">
        <f t="shared" ref="F12:F75" si="0">IF(D12&gt;0,IF(E12/D12&gt;=100,"&gt;&gt;100",E12/D12*100),"-")</f>
        <v>120.40513746401862</v>
      </c>
    </row>
    <row r="13" spans="1:6" s="3" customFormat="1" x14ac:dyDescent="0.2">
      <c r="A13" s="132">
        <v>0</v>
      </c>
      <c r="B13" s="314" t="s">
        <v>521</v>
      </c>
      <c r="C13" s="303">
        <v>2</v>
      </c>
      <c r="D13" s="97">
        <f>D14+D18+D57+D58+D62+D69</f>
        <v>7585110</v>
      </c>
      <c r="E13" s="97">
        <f>E14+E18+E57+E58+E62+E69</f>
        <v>7420742</v>
      </c>
      <c r="F13" s="124">
        <f t="shared" si="0"/>
        <v>97.83301758313327</v>
      </c>
    </row>
    <row r="14" spans="1:6" s="3" customFormat="1" x14ac:dyDescent="0.2">
      <c r="A14" s="132" t="s">
        <v>1564</v>
      </c>
      <c r="B14" s="314" t="s">
        <v>3259</v>
      </c>
      <c r="C14" s="303">
        <v>3</v>
      </c>
      <c r="D14" s="97">
        <f>D15+D16-D17</f>
        <v>4362300</v>
      </c>
      <c r="E14" s="97">
        <f>E15+E16-E17</f>
        <v>4362300</v>
      </c>
      <c r="F14" s="124">
        <f t="shared" si="0"/>
        <v>100</v>
      </c>
    </row>
    <row r="15" spans="1:6" s="3" customFormat="1" x14ac:dyDescent="0.2">
      <c r="A15" s="132" t="s">
        <v>3260</v>
      </c>
      <c r="B15" s="314" t="s">
        <v>3261</v>
      </c>
      <c r="C15" s="303">
        <v>4</v>
      </c>
      <c r="D15" s="94">
        <v>4362300</v>
      </c>
      <c r="E15" s="94">
        <v>4362300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3222810</v>
      </c>
      <c r="E18" s="97">
        <f>E19+E25+E35+E41+E47+E51</f>
        <v>3058442</v>
      </c>
      <c r="F18" s="124">
        <f t="shared" si="0"/>
        <v>94.899854474821666</v>
      </c>
    </row>
    <row r="19" spans="1:6" s="3" customFormat="1" x14ac:dyDescent="0.2">
      <c r="A19" s="315" t="s">
        <v>362</v>
      </c>
      <c r="B19" s="314" t="s">
        <v>3928</v>
      </c>
      <c r="C19" s="303">
        <v>8</v>
      </c>
      <c r="D19" s="97">
        <f>SUM(D20:D23)-D24</f>
        <v>2452097</v>
      </c>
      <c r="E19" s="97">
        <f>SUM(E20:E23)-E24</f>
        <v>2321277</v>
      </c>
      <c r="F19" s="124">
        <f t="shared" si="0"/>
        <v>94.664974509572829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7355675</v>
      </c>
      <c r="E21" s="94">
        <v>7355675</v>
      </c>
      <c r="F21" s="125">
        <f t="shared" si="0"/>
        <v>100</v>
      </c>
    </row>
    <row r="22" spans="1:6" s="3" customFormat="1" x14ac:dyDescent="0.2">
      <c r="A22" s="132" t="s">
        <v>365</v>
      </c>
      <c r="B22" s="314" t="s">
        <v>2882</v>
      </c>
      <c r="C22" s="303">
        <v>11</v>
      </c>
      <c r="D22" s="94">
        <v>1096301</v>
      </c>
      <c r="E22" s="94">
        <v>1096301</v>
      </c>
      <c r="F22" s="125">
        <f t="shared" si="0"/>
        <v>100</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5999879</v>
      </c>
      <c r="E24" s="94">
        <v>6130699</v>
      </c>
      <c r="F24" s="125">
        <f t="shared" si="0"/>
        <v>102.18037730427562</v>
      </c>
    </row>
    <row r="25" spans="1:6" s="3" customFormat="1" x14ac:dyDescent="0.2">
      <c r="A25" s="315" t="s">
        <v>1156</v>
      </c>
      <c r="B25" s="314" t="s">
        <v>1261</v>
      </c>
      <c r="C25" s="303">
        <v>14</v>
      </c>
      <c r="D25" s="97">
        <f>SUM(D26:D33)-D34</f>
        <v>153878</v>
      </c>
      <c r="E25" s="97">
        <f>SUM(E26:E33)-E34</f>
        <v>119650</v>
      </c>
      <c r="F25" s="124">
        <f t="shared" si="0"/>
        <v>77.75640442428417</v>
      </c>
    </row>
    <row r="26" spans="1:6" s="3" customFormat="1" x14ac:dyDescent="0.2">
      <c r="A26" s="132" t="s">
        <v>1157</v>
      </c>
      <c r="B26" s="314" t="s">
        <v>3941</v>
      </c>
      <c r="C26" s="303">
        <v>15</v>
      </c>
      <c r="D26" s="94">
        <v>2381920</v>
      </c>
      <c r="E26" s="94">
        <v>2412024</v>
      </c>
      <c r="F26" s="125">
        <f t="shared" si="0"/>
        <v>101.26385436958421</v>
      </c>
    </row>
    <row r="27" spans="1:6" s="3" customFormat="1" x14ac:dyDescent="0.2">
      <c r="A27" s="132" t="s">
        <v>1158</v>
      </c>
      <c r="B27" s="314" t="s">
        <v>3965</v>
      </c>
      <c r="C27" s="303">
        <v>16</v>
      </c>
      <c r="D27" s="94">
        <v>55202</v>
      </c>
      <c r="E27" s="94">
        <v>39801</v>
      </c>
      <c r="F27" s="125">
        <f t="shared" si="0"/>
        <v>72.100648527227278</v>
      </c>
    </row>
    <row r="28" spans="1:6" s="3" customFormat="1" x14ac:dyDescent="0.2">
      <c r="A28" s="132" t="s">
        <v>1159</v>
      </c>
      <c r="B28" s="314" t="s">
        <v>3943</v>
      </c>
      <c r="C28" s="303">
        <v>17</v>
      </c>
      <c r="D28" s="94">
        <v>184307</v>
      </c>
      <c r="E28" s="94">
        <v>178438</v>
      </c>
      <c r="F28" s="125">
        <f t="shared" si="0"/>
        <v>96.815639123853131</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15069</v>
      </c>
      <c r="E31" s="94">
        <v>15069</v>
      </c>
      <c r="F31" s="125">
        <f t="shared" si="0"/>
        <v>100</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2482620</v>
      </c>
      <c r="E34" s="94">
        <v>2525682</v>
      </c>
      <c r="F34" s="125">
        <f t="shared" si="0"/>
        <v>101.73453851173358</v>
      </c>
    </row>
    <row r="35" spans="1:6" s="3" customFormat="1" x14ac:dyDescent="0.2">
      <c r="A35" s="316" t="s">
        <v>2455</v>
      </c>
      <c r="B35" s="314" t="s">
        <v>3133</v>
      </c>
      <c r="C35" s="303">
        <v>24</v>
      </c>
      <c r="D35" s="97">
        <f>SUM(D36:D39)-D40</f>
        <v>936</v>
      </c>
      <c r="E35" s="97">
        <f>SUM(E36:E39)-E40</f>
        <v>755</v>
      </c>
      <c r="F35" s="124">
        <f t="shared" si="0"/>
        <v>80.662393162393158</v>
      </c>
    </row>
    <row r="36" spans="1:6" s="3" customFormat="1" x14ac:dyDescent="0.2">
      <c r="A36" s="272" t="s">
        <v>2870</v>
      </c>
      <c r="B36" s="314" t="s">
        <v>3948</v>
      </c>
      <c r="C36" s="303">
        <v>25</v>
      </c>
      <c r="D36" s="94">
        <v>92442</v>
      </c>
      <c r="E36" s="94">
        <v>92442</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91506</v>
      </c>
      <c r="E40" s="94">
        <v>91687</v>
      </c>
      <c r="F40" s="125">
        <f t="shared" si="0"/>
        <v>100.19780123707736</v>
      </c>
    </row>
    <row r="41" spans="1:6" s="3" customFormat="1" x14ac:dyDescent="0.2">
      <c r="A41" s="315" t="s">
        <v>2877</v>
      </c>
      <c r="B41" s="314" t="s">
        <v>3134</v>
      </c>
      <c r="C41" s="303">
        <v>30</v>
      </c>
      <c r="D41" s="97">
        <f>SUM(D42:D45)-D46</f>
        <v>615899</v>
      </c>
      <c r="E41" s="97">
        <f>SUM(E42:E45)-E46</f>
        <v>616760</v>
      </c>
      <c r="F41" s="124">
        <f t="shared" si="0"/>
        <v>100.13979564831246</v>
      </c>
    </row>
    <row r="42" spans="1:6" s="3" customFormat="1" x14ac:dyDescent="0.2">
      <c r="A42" s="132" t="s">
        <v>2878</v>
      </c>
      <c r="B42" s="314" t="s">
        <v>2886</v>
      </c>
      <c r="C42" s="303">
        <v>31</v>
      </c>
      <c r="D42" s="94">
        <v>615199</v>
      </c>
      <c r="E42" s="94">
        <v>616060</v>
      </c>
      <c r="F42" s="125">
        <f t="shared" si="0"/>
        <v>100.13995471384057</v>
      </c>
    </row>
    <row r="43" spans="1:6" s="3" customFormat="1" x14ac:dyDescent="0.2">
      <c r="A43" s="132" t="s">
        <v>2879</v>
      </c>
      <c r="B43" s="314" t="s">
        <v>2884</v>
      </c>
      <c r="C43" s="303">
        <v>32</v>
      </c>
      <c r="D43" s="94">
        <v>700</v>
      </c>
      <c r="E43" s="94">
        <v>700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461129</v>
      </c>
      <c r="E60" s="94">
        <v>461646</v>
      </c>
      <c r="F60" s="125">
        <f t="shared" si="0"/>
        <v>100.11211613236209</v>
      </c>
    </row>
    <row r="61" spans="1:6" s="3" customFormat="1" x14ac:dyDescent="0.2">
      <c r="A61" s="132" t="s">
        <v>456</v>
      </c>
      <c r="B61" s="314" t="s">
        <v>617</v>
      </c>
      <c r="C61" s="303">
        <v>50</v>
      </c>
      <c r="D61" s="94">
        <v>461129</v>
      </c>
      <c r="E61" s="94">
        <v>461646</v>
      </c>
      <c r="F61" s="125">
        <f t="shared" si="0"/>
        <v>100.11211613236209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988770</v>
      </c>
      <c r="E74" s="97">
        <f>E75+E84+E92+E123+E139+E151+E168+E169</f>
        <v>2902650</v>
      </c>
      <c r="F74" s="124">
        <f t="shared" si="0"/>
        <v>293.56169786704697</v>
      </c>
    </row>
    <row r="75" spans="1:6" s="3" customFormat="1" x14ac:dyDescent="0.2">
      <c r="A75" s="272" t="s">
        <v>2744</v>
      </c>
      <c r="B75" s="314" t="s">
        <v>322</v>
      </c>
      <c r="C75" s="303">
        <v>64</v>
      </c>
      <c r="D75" s="97">
        <f>+D76+D81+D82+D83</f>
        <v>309271</v>
      </c>
      <c r="E75" s="97">
        <f>+E76+E81+E82+E83</f>
        <v>2207171</v>
      </c>
      <c r="F75" s="124">
        <f t="shared" si="0"/>
        <v>713.6689181979558</v>
      </c>
    </row>
    <row r="76" spans="1:6" s="3" customFormat="1" x14ac:dyDescent="0.2">
      <c r="A76" s="132" t="s">
        <v>3429</v>
      </c>
      <c r="B76" s="317" t="s">
        <v>1885</v>
      </c>
      <c r="C76" s="303">
        <v>65</v>
      </c>
      <c r="D76" s="97">
        <f>SUM(D77:D80)</f>
        <v>308385</v>
      </c>
      <c r="E76" s="97">
        <f>SUM(E77:E80)</f>
        <v>2206936</v>
      </c>
      <c r="F76" s="124">
        <f t="shared" ref="F76:F139" si="1">IF(D76&gt;0,IF(E76/D76&gt;=100,"&gt;&gt;100",E76/D76*100),"-")</f>
        <v>715.64310845209718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308385</v>
      </c>
      <c r="E78" s="94">
        <v>2206936</v>
      </c>
      <c r="F78" s="125">
        <f t="shared" si="1"/>
        <v>715.64310845209718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886</v>
      </c>
      <c r="E82" s="94">
        <v>235</v>
      </c>
      <c r="F82" s="125">
        <f t="shared" si="1"/>
        <v>26.52370203160271</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25458</v>
      </c>
      <c r="E84" s="97">
        <f>+E85+SUM(E88:E91)</f>
        <v>24614</v>
      </c>
      <c r="F84" s="124">
        <f t="shared" si="1"/>
        <v>96.684735643019877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5320</v>
      </c>
      <c r="E90" s="94">
        <v>7061</v>
      </c>
      <c r="F90" s="125">
        <f t="shared" si="1"/>
        <v>132.72556390977442</v>
      </c>
    </row>
    <row r="91" spans="1:6" s="3" customFormat="1" x14ac:dyDescent="0.2">
      <c r="A91" s="132" t="s">
        <v>4178</v>
      </c>
      <c r="B91" s="317" t="s">
        <v>4179</v>
      </c>
      <c r="C91" s="303">
        <v>80</v>
      </c>
      <c r="D91" s="94">
        <v>20138</v>
      </c>
      <c r="E91" s="94">
        <v>17553</v>
      </c>
      <c r="F91" s="125">
        <f t="shared" si="1"/>
        <v>87.163571357632335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21297</v>
      </c>
      <c r="E151" s="97">
        <f>SUM(E152:E154)+SUM(E162:E166)-E167</f>
        <v>24763</v>
      </c>
      <c r="F151" s="124">
        <f t="shared" si="2"/>
        <v>116.27459266563365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21297</v>
      </c>
      <c r="E164" s="94">
        <v>31660</v>
      </c>
      <c r="F164" s="125">
        <f t="shared" si="2"/>
        <v>148.65943560125839</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6897</v>
      </c>
      <c r="F167" s="125" t="str">
        <f t="shared" si="2"/>
        <v>-</v>
      </c>
    </row>
    <row r="168" spans="1:6" s="3" customFormat="1" x14ac:dyDescent="0.2">
      <c r="A168" s="132" t="s">
        <v>3808</v>
      </c>
      <c r="B168" s="317" t="s">
        <v>3809</v>
      </c>
      <c r="C168" s="303">
        <v>157</v>
      </c>
      <c r="D168" s="94">
        <v>20909</v>
      </c>
      <c r="E168" s="94">
        <v>48790</v>
      </c>
      <c r="F168" s="125">
        <f t="shared" si="2"/>
        <v>233.34449280214261</v>
      </c>
    </row>
    <row r="169" spans="1:6" s="3" customFormat="1" x14ac:dyDescent="0.2">
      <c r="A169" s="132" t="s">
        <v>3810</v>
      </c>
      <c r="B169" s="314" t="s">
        <v>4238</v>
      </c>
      <c r="C169" s="303">
        <v>158</v>
      </c>
      <c r="D169" s="97">
        <f>SUM(D170:D172)</f>
        <v>611835</v>
      </c>
      <c r="E169" s="97">
        <f>SUM(E170:E172)</f>
        <v>597312</v>
      </c>
      <c r="F169" s="124">
        <f t="shared" si="2"/>
        <v>97.626320821790188</v>
      </c>
    </row>
    <row r="170" spans="1:6" s="3" customFormat="1" x14ac:dyDescent="0.2">
      <c r="A170" s="272" t="s">
        <v>2743</v>
      </c>
      <c r="B170" s="314" t="s">
        <v>4239</v>
      </c>
      <c r="C170" s="303">
        <v>159</v>
      </c>
      <c r="D170" s="94">
        <v>28811</v>
      </c>
      <c r="E170" s="94"/>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583024</v>
      </c>
      <c r="E172" s="94">
        <v>597312</v>
      </c>
      <c r="F172" s="125">
        <f t="shared" si="2"/>
        <v>102.45067098438487</v>
      </c>
    </row>
    <row r="173" spans="1:6" s="3" customFormat="1" x14ac:dyDescent="0.2">
      <c r="A173" s="272"/>
      <c r="B173" s="314" t="s">
        <v>1068</v>
      </c>
      <c r="C173" s="303">
        <v>162</v>
      </c>
      <c r="D173" s="97">
        <f>D174+D234</f>
        <v>8573879</v>
      </c>
      <c r="E173" s="97">
        <f>E174+E234</f>
        <v>10323392</v>
      </c>
      <c r="F173" s="124">
        <f t="shared" si="2"/>
        <v>120.40515150726993</v>
      </c>
    </row>
    <row r="174" spans="1:6" s="3" customFormat="1" x14ac:dyDescent="0.2">
      <c r="A174" s="272" t="s">
        <v>3813</v>
      </c>
      <c r="B174" s="314" t="s">
        <v>1145</v>
      </c>
      <c r="C174" s="303">
        <v>163</v>
      </c>
      <c r="D174" s="97">
        <f>D175+D186+D187+D203+D231</f>
        <v>929284</v>
      </c>
      <c r="E174" s="97">
        <f>E175+E186+E187+E203+E231</f>
        <v>1589207</v>
      </c>
      <c r="F174" s="124">
        <f t="shared" si="2"/>
        <v>171.01413561408569</v>
      </c>
    </row>
    <row r="175" spans="1:6" s="3" customFormat="1" x14ac:dyDescent="0.2">
      <c r="A175" s="272" t="s">
        <v>1181</v>
      </c>
      <c r="B175" s="314" t="s">
        <v>1547</v>
      </c>
      <c r="C175" s="303">
        <v>164</v>
      </c>
      <c r="D175" s="97">
        <f>SUM(D176:D178)+SUM(D182:D185)</f>
        <v>924037</v>
      </c>
      <c r="E175" s="97">
        <f>SUM(E176:E178)+SUM(E182:E185)</f>
        <v>1585885</v>
      </c>
      <c r="F175" s="124">
        <f t="shared" si="2"/>
        <v>171.62570329975964</v>
      </c>
    </row>
    <row r="176" spans="1:6" s="3" customFormat="1" x14ac:dyDescent="0.2">
      <c r="A176" s="272" t="s">
        <v>1182</v>
      </c>
      <c r="B176" s="314" t="s">
        <v>1183</v>
      </c>
      <c r="C176" s="303">
        <v>165</v>
      </c>
      <c r="D176" s="94">
        <v>603041</v>
      </c>
      <c r="E176" s="94">
        <v>598161</v>
      </c>
      <c r="F176" s="125">
        <f t="shared" si="2"/>
        <v>99.190768123560417</v>
      </c>
    </row>
    <row r="177" spans="1:6" s="3" customFormat="1" x14ac:dyDescent="0.2">
      <c r="A177" s="272" t="s">
        <v>1184</v>
      </c>
      <c r="B177" s="314" t="s">
        <v>1185</v>
      </c>
      <c r="C177" s="303">
        <v>166</v>
      </c>
      <c r="D177" s="94">
        <v>289355</v>
      </c>
      <c r="E177" s="94">
        <v>972284</v>
      </c>
      <c r="F177" s="125">
        <f t="shared" si="2"/>
        <v>336.01769452748351</v>
      </c>
    </row>
    <row r="178" spans="1:6" s="3" customFormat="1" x14ac:dyDescent="0.2">
      <c r="A178" s="272" t="s">
        <v>1186</v>
      </c>
      <c r="B178" s="317" t="s">
        <v>2842</v>
      </c>
      <c r="C178" s="303">
        <v>167</v>
      </c>
      <c r="D178" s="97">
        <f>SUM(D179:D181)</f>
        <v>212</v>
      </c>
      <c r="E178" s="97">
        <f>SUM(E179:E181)</f>
        <v>725</v>
      </c>
      <c r="F178" s="124">
        <f t="shared" si="2"/>
        <v>341.98113207547169</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212</v>
      </c>
      <c r="E181" s="94">
        <v>725</v>
      </c>
      <c r="F181" s="125">
        <f t="shared" si="2"/>
        <v>341.98113207547169</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31429</v>
      </c>
      <c r="E185" s="94">
        <v>14715</v>
      </c>
      <c r="F185" s="125">
        <f t="shared" si="2"/>
        <v>46.819816093416911</v>
      </c>
    </row>
    <row r="186" spans="1:6" s="3" customFormat="1" x14ac:dyDescent="0.2">
      <c r="A186" s="272" t="s">
        <v>3033</v>
      </c>
      <c r="B186" s="314" t="s">
        <v>3034</v>
      </c>
      <c r="C186" s="303">
        <v>175</v>
      </c>
      <c r="D186" s="94">
        <v>700</v>
      </c>
      <c r="E186" s="94">
        <v>245</v>
      </c>
      <c r="F186" s="125">
        <f t="shared" si="2"/>
        <v>35</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4547</v>
      </c>
      <c r="E231" s="97">
        <f>SUM(E232:E233)</f>
        <v>3077</v>
      </c>
      <c r="F231" s="124">
        <f t="shared" si="3"/>
        <v>67.670991862766655</v>
      </c>
    </row>
    <row r="232" spans="1:6" s="3" customFormat="1" x14ac:dyDescent="0.2">
      <c r="A232" s="132" t="s">
        <v>974</v>
      </c>
      <c r="B232" s="314" t="s">
        <v>975</v>
      </c>
      <c r="C232" s="303">
        <v>221</v>
      </c>
      <c r="D232" s="94">
        <v>2013</v>
      </c>
      <c r="E232" s="94">
        <v>1086</v>
      </c>
      <c r="F232" s="125">
        <f t="shared" si="3"/>
        <v>53.949329359165418</v>
      </c>
    </row>
    <row r="233" spans="1:6" s="3" customFormat="1" x14ac:dyDescent="0.2">
      <c r="A233" s="132" t="s">
        <v>976</v>
      </c>
      <c r="B233" s="314" t="s">
        <v>977</v>
      </c>
      <c r="C233" s="303">
        <v>222</v>
      </c>
      <c r="D233" s="94">
        <v>2534</v>
      </c>
      <c r="E233" s="94">
        <v>1991</v>
      </c>
      <c r="F233" s="125">
        <f t="shared" si="3"/>
        <v>78.571428571428569</v>
      </c>
    </row>
    <row r="234" spans="1:6" s="3" customFormat="1" x14ac:dyDescent="0.2">
      <c r="A234" s="132" t="s">
        <v>978</v>
      </c>
      <c r="B234" s="314" t="s">
        <v>3394</v>
      </c>
      <c r="C234" s="303">
        <v>223</v>
      </c>
      <c r="D234" s="97">
        <f>+D235+D243-D247+D251+D252+D253</f>
        <v>7644595</v>
      </c>
      <c r="E234" s="97">
        <f>+E235+E243-E247+E251+E252+E253</f>
        <v>8734185</v>
      </c>
      <c r="F234" s="124">
        <f t="shared" si="3"/>
        <v>114.2530768471057</v>
      </c>
    </row>
    <row r="235" spans="1:6" s="3" customFormat="1" x14ac:dyDescent="0.2">
      <c r="A235" s="132" t="s">
        <v>1279</v>
      </c>
      <c r="B235" s="314" t="s">
        <v>3395</v>
      </c>
      <c r="C235" s="303">
        <v>224</v>
      </c>
      <c r="D235" s="97">
        <f>D236-D239</f>
        <v>7585110</v>
      </c>
      <c r="E235" s="97">
        <f>E236-E239</f>
        <v>7420742</v>
      </c>
      <c r="F235" s="124">
        <f t="shared" si="3"/>
        <v>97.83301758313327</v>
      </c>
    </row>
    <row r="236" spans="1:6" s="3" customFormat="1" x14ac:dyDescent="0.2">
      <c r="A236" s="132" t="s">
        <v>1280</v>
      </c>
      <c r="B236" s="314" t="s">
        <v>3396</v>
      </c>
      <c r="C236" s="303">
        <v>225</v>
      </c>
      <c r="D236" s="97">
        <f>SUM(D237:D238)</f>
        <v>7585110</v>
      </c>
      <c r="E236" s="97">
        <f>SUM(E237:E238)</f>
        <v>7420742</v>
      </c>
      <c r="F236" s="124">
        <f t="shared" si="3"/>
        <v>97.83301758313327</v>
      </c>
    </row>
    <row r="237" spans="1:6" s="3" customFormat="1" x14ac:dyDescent="0.2">
      <c r="A237" s="132" t="s">
        <v>1281</v>
      </c>
      <c r="B237" s="314" t="s">
        <v>1282</v>
      </c>
      <c r="C237" s="303">
        <v>226</v>
      </c>
      <c r="D237" s="94">
        <v>7104210</v>
      </c>
      <c r="E237" s="94">
        <v>6927693</v>
      </c>
      <c r="F237" s="125">
        <f t="shared" si="3"/>
        <v>97.51531838163568</v>
      </c>
    </row>
    <row r="238" spans="1:6" s="3" customFormat="1" x14ac:dyDescent="0.2">
      <c r="A238" s="132" t="s">
        <v>1283</v>
      </c>
      <c r="B238" s="314" t="s">
        <v>1284</v>
      </c>
      <c r="C238" s="303">
        <v>227</v>
      </c>
      <c r="D238" s="94">
        <v>480900</v>
      </c>
      <c r="E238" s="94">
        <v>493049</v>
      </c>
      <c r="F238" s="125">
        <f t="shared" si="3"/>
        <v>102.52630484508214</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42624</v>
      </c>
      <c r="E243" s="97">
        <f>SUM(E244:E246)</f>
        <v>1245738</v>
      </c>
      <c r="F243" s="124">
        <f t="shared" si="3"/>
        <v>2922.6210585585586</v>
      </c>
    </row>
    <row r="244" spans="1:6" s="3" customFormat="1" x14ac:dyDescent="0.2">
      <c r="A244" s="132" t="s">
        <v>2861</v>
      </c>
      <c r="B244" s="314" t="s">
        <v>4121</v>
      </c>
      <c r="C244" s="303">
        <v>233</v>
      </c>
      <c r="D244" s="94">
        <v>42624</v>
      </c>
      <c r="E244" s="94">
        <v>1245738</v>
      </c>
      <c r="F244" s="125">
        <f t="shared" si="3"/>
        <v>2922.6210585585586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25345</v>
      </c>
      <c r="E247" s="97">
        <f>SUM(E248:E250)</f>
        <v>5848</v>
      </c>
      <c r="F247" s="124">
        <f t="shared" si="3"/>
        <v>23.073584533438549</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25345</v>
      </c>
      <c r="E249" s="94">
        <v>5848</v>
      </c>
      <c r="F249" s="125">
        <f t="shared" si="3"/>
        <v>23.073584533438549</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21297</v>
      </c>
      <c r="E251" s="94">
        <v>24763</v>
      </c>
      <c r="F251" s="125">
        <f t="shared" si="3"/>
        <v>116.27459266563365</v>
      </c>
    </row>
    <row r="252" spans="1:6" s="3" customFormat="1" x14ac:dyDescent="0.2">
      <c r="A252" s="132" t="s">
        <v>2595</v>
      </c>
      <c r="B252" s="317" t="s">
        <v>1574</v>
      </c>
      <c r="C252" s="303">
        <v>241</v>
      </c>
      <c r="D252" s="94">
        <v>20909</v>
      </c>
      <c r="E252" s="94">
        <v>48790</v>
      </c>
      <c r="F252" s="125">
        <f t="shared" si="3"/>
        <v>233.34449280214261</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1</v>
      </c>
      <c r="E255" s="97">
        <f>E256</f>
        <v>2150001</v>
      </c>
      <c r="F255" s="124" t="str">
        <f t="shared" si="3"/>
        <v>&gt;&gt;100</v>
      </c>
    </row>
    <row r="256" spans="1:6" s="3" customFormat="1" x14ac:dyDescent="0.2">
      <c r="A256" s="319" t="s">
        <v>302</v>
      </c>
      <c r="B256" s="320" t="s">
        <v>303</v>
      </c>
      <c r="C256" s="306">
        <v>245</v>
      </c>
      <c r="D256" s="95">
        <v>1</v>
      </c>
      <c r="E256" s="95">
        <v>2150001</v>
      </c>
      <c r="F256" s="126" t="str">
        <f t="shared" si="3"/>
        <v>&gt;&gt;100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21297</v>
      </c>
      <c r="E261" s="94">
        <v>24763</v>
      </c>
      <c r="F261" s="125">
        <f t="shared" si="4"/>
        <v>116.27459266563365</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20909</v>
      </c>
      <c r="E263" s="94">
        <v>48790</v>
      </c>
      <c r="F263" s="125">
        <f t="shared" si="4"/>
        <v>233.34449280214261</v>
      </c>
    </row>
    <row r="264" spans="1:6" s="3" customFormat="1" x14ac:dyDescent="0.2">
      <c r="A264" s="321" t="s">
        <v>3401</v>
      </c>
      <c r="B264" s="322" t="s">
        <v>3402</v>
      </c>
      <c r="C264" s="303">
        <v>252</v>
      </c>
      <c r="D264" s="94">
        <v>18400</v>
      </c>
      <c r="E264" s="94">
        <v>17554</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1738</v>
      </c>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134776</v>
      </c>
      <c r="E287" s="94">
        <v>22498</v>
      </c>
      <c r="F287" s="125">
        <f t="shared" si="4"/>
        <v>16.692883005876418</v>
      </c>
    </row>
    <row r="288" spans="1:6" s="3" customFormat="1" x14ac:dyDescent="0.2">
      <c r="A288" s="132" t="s">
        <v>3177</v>
      </c>
      <c r="B288" s="314" t="s">
        <v>3274</v>
      </c>
      <c r="C288" s="303">
        <v>276</v>
      </c>
      <c r="D288" s="94">
        <v>789261</v>
      </c>
      <c r="E288" s="94">
        <v>1563388</v>
      </c>
      <c r="F288" s="125">
        <f t="shared" si="4"/>
        <v>198.08251009488623</v>
      </c>
    </row>
    <row r="289" spans="1:6" s="3" customFormat="1" x14ac:dyDescent="0.2">
      <c r="A289" s="132" t="s">
        <v>3275</v>
      </c>
      <c r="B289" s="314" t="s">
        <v>3276</v>
      </c>
      <c r="C289" s="303">
        <v>277</v>
      </c>
      <c r="D289" s="94">
        <v>700</v>
      </c>
      <c r="E289" s="94">
        <v>245</v>
      </c>
      <c r="F289" s="125">
        <f t="shared" si="4"/>
        <v>35</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14546</v>
      </c>
      <c r="E298" s="94">
        <v>14715</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v>16883</v>
      </c>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Liljana Hudoletnjak,mag.oec.</v>
      </c>
      <c r="B325" s="291"/>
      <c r="D325" s="293"/>
      <c r="E325" s="293"/>
      <c r="F325" s="291"/>
      <c r="G325" s="307"/>
    </row>
    <row r="326" spans="1:7" s="292" customFormat="1" ht="15" customHeight="1" x14ac:dyDescent="0.2">
      <c r="A326" s="291" t="str">
        <f>IF(RefStr!H27="","Telefon za kontakt: _________________","Telefon za kontakt: " &amp; RefStr!H27)</f>
        <v>Telefon za kontakt: 042330844</v>
      </c>
      <c r="B326" s="291"/>
      <c r="F326" s="291"/>
      <c r="G326" s="307"/>
    </row>
    <row r="327" spans="1:7" s="292" customFormat="1" ht="15" customHeight="1" x14ac:dyDescent="0.2">
      <c r="A327" s="291" t="str">
        <f>IF(RefStr!H33="","Odgovorna osoba: _____________________________","Odgovorna osoba: " &amp; RefStr!H33)</f>
        <v>Odgovorna osoba: Zdravka Grđan,prof.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19214</v>
      </c>
      <c r="C4" s="414"/>
      <c r="D4" s="414"/>
      <c r="E4" s="415">
        <f>SUM(Skriveni!G1287:G1423)</f>
        <v>14160108.951000001</v>
      </c>
      <c r="F4" s="416"/>
    </row>
    <row r="5" spans="1:6" ht="15" customHeight="1" x14ac:dyDescent="0.2">
      <c r="B5" s="413" t="str">
        <f>"Naziv: "&amp;IF(RefStr!B10&lt;&gt;"",RefStr!B10,"_______________________________________")</f>
        <v xml:space="preserve">Naziv: DRUGA GIMNAZIJA VARAŽDIN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9225783</v>
      </c>
      <c r="E121" s="97">
        <f>E122+E125+E128+E129+SUM(E132:E135)</f>
        <v>10229990</v>
      </c>
      <c r="F121" s="125">
        <f t="shared" si="1"/>
        <v>110.88478885748776</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9225783</v>
      </c>
      <c r="E125" s="97">
        <f>SUM(E126:E127)</f>
        <v>10229990</v>
      </c>
      <c r="F125" s="125">
        <f t="shared" si="1"/>
        <v>110.88478885748776</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9225783</v>
      </c>
      <c r="E127" s="94">
        <v>10229990</v>
      </c>
      <c r="F127" s="125">
        <f t="shared" si="1"/>
        <v>110.88478885748776</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9225783</v>
      </c>
      <c r="E148" s="107">
        <f>E12+E29+E35+E42+E82+E89+E96+E114+E121+E136</f>
        <v>10229990</v>
      </c>
      <c r="F148" s="126">
        <f t="shared" si="2"/>
        <v>110.88478885748776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Liljana Hudoletnjak,mag.oec.</v>
      </c>
      <c r="B151" s="291"/>
      <c r="D151" s="293"/>
      <c r="E151" s="293"/>
      <c r="F151" s="291"/>
      <c r="G151" s="307"/>
    </row>
    <row r="152" spans="1:7" s="292" customFormat="1" ht="15" customHeight="1" x14ac:dyDescent="0.2">
      <c r="A152" s="291" t="str">
        <f>IF(RefStr!H27="","Telefon za kontakt: _________________","Telefon za kontakt: " &amp; RefStr!H27)</f>
        <v>Telefon za kontakt: 042330844</v>
      </c>
      <c r="B152" s="291"/>
      <c r="E152" s="291"/>
      <c r="F152" s="291"/>
      <c r="G152" s="307"/>
    </row>
    <row r="153" spans="1:7" s="292" customFormat="1" ht="15" customHeight="1" x14ac:dyDescent="0.2">
      <c r="A153" s="291" t="str">
        <f>IF(RefStr!H33="","Odgovorna osoba: _____________________________","Odgovorna osoba: " &amp; RefStr!H33)</f>
        <v>Odgovorna osoba: Zdravka Grđan,prof.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6"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19214</v>
      </c>
      <c r="C4" s="450"/>
      <c r="D4" s="415">
        <f>SUM(Skriveni!G1424:G1467)</f>
        <v>811.0139999999999</v>
      </c>
      <c r="E4" s="416"/>
    </row>
    <row r="5" spans="1:6" ht="15" customHeight="1" x14ac:dyDescent="0.2">
      <c r="B5" s="413" t="str">
        <f>"Naziv: "&amp;IF(RefStr!B10&lt;&gt;"",RefStr!B10,"_______________________________________")</f>
        <v xml:space="preserve">Naziv: DRUGA GIMNAZIJA VARAŽDIN </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6873</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6873</v>
      </c>
    </row>
    <row r="30" spans="1:5" s="3" customFormat="1" ht="14.1" customHeight="1" x14ac:dyDescent="0.2">
      <c r="A30" s="301" t="s">
        <v>1215</v>
      </c>
      <c r="B30" s="302" t="s">
        <v>3068</v>
      </c>
      <c r="C30" s="303">
        <v>19</v>
      </c>
      <c r="D30" s="97">
        <f>SUM(D31:D36)</f>
        <v>0</v>
      </c>
      <c r="E30" s="134">
        <f>SUM(E31:E36)</f>
        <v>6873</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6873</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Liljana Hudoletnjak,mag.oec.</v>
      </c>
      <c r="B59" s="291"/>
      <c r="D59" s="293"/>
      <c r="E59" s="293"/>
      <c r="F59" s="291"/>
      <c r="G59" s="307"/>
    </row>
    <row r="60" spans="1:7" s="292" customFormat="1" ht="15" customHeight="1" x14ac:dyDescent="0.2">
      <c r="A60" s="291" t="str">
        <f>IF(RefStr!H27="","Telefon za kontakt: _________________","Telefon za kontakt: " &amp; RefStr!H27)</f>
        <v>Telefon za kontakt: 042330844</v>
      </c>
      <c r="B60" s="291"/>
      <c r="F60" s="291"/>
      <c r="G60" s="307"/>
    </row>
    <row r="61" spans="1:7" s="292" customFormat="1" ht="15" customHeight="1" x14ac:dyDescent="0.2">
      <c r="A61" s="291" t="str">
        <f>IF(RefStr!H33="","Odgovorna osoba: _____________________________","Odgovorna osoba: " &amp; RefStr!H33)</f>
        <v>Odgovorna osoba: Zdravka Grđan,prof.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5" activePane="bottomLeft" state="frozen"/>
      <selection pane="bottomLeft" activeCell="D47" sqref="D4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19214</v>
      </c>
      <c r="C4" s="415">
        <f>SUM(Skriveni!G1468:G1561)</f>
        <v>1055934.2399999995</v>
      </c>
      <c r="D4" s="416"/>
    </row>
    <row r="5" spans="1:5" s="23" customFormat="1" ht="15" customHeight="1" x14ac:dyDescent="0.2">
      <c r="B5" s="98" t="str">
        <f>"Naziv: "&amp;IF(RefStr!B10&lt;&gt;"",RefStr!B10,"_______________________________________")</f>
        <v xml:space="preserve">Naziv: DRUGA GIMNAZIJA VARAŽDIN </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924736</v>
      </c>
    </row>
    <row r="13" spans="1:5" s="2" customFormat="1" x14ac:dyDescent="0.2">
      <c r="A13" s="270"/>
      <c r="B13" s="271" t="s">
        <v>2062</v>
      </c>
      <c r="C13" s="264">
        <v>2</v>
      </c>
      <c r="D13" s="140">
        <f>D14+D15+D23+D24</f>
        <v>10224268</v>
      </c>
    </row>
    <row r="14" spans="1:5" s="2" customFormat="1" x14ac:dyDescent="0.2">
      <c r="A14" s="270"/>
      <c r="B14" s="271" t="s">
        <v>4041</v>
      </c>
      <c r="C14" s="264">
        <v>3</v>
      </c>
      <c r="D14" s="141"/>
    </row>
    <row r="15" spans="1:5" s="2" customFormat="1" x14ac:dyDescent="0.2">
      <c r="A15" s="270" t="s">
        <v>1181</v>
      </c>
      <c r="B15" s="271" t="s">
        <v>3078</v>
      </c>
      <c r="C15" s="264">
        <v>4</v>
      </c>
      <c r="D15" s="140">
        <f>SUM(D16:D22)</f>
        <v>10063939</v>
      </c>
    </row>
    <row r="16" spans="1:5" s="2" customFormat="1" x14ac:dyDescent="0.2">
      <c r="A16" s="272" t="s">
        <v>1182</v>
      </c>
      <c r="B16" s="273" t="s">
        <v>1183</v>
      </c>
      <c r="C16" s="264">
        <v>5</v>
      </c>
      <c r="D16" s="141">
        <v>7304395</v>
      </c>
    </row>
    <row r="17" spans="1:4" s="2" customFormat="1" x14ac:dyDescent="0.2">
      <c r="A17" s="272" t="s">
        <v>1184</v>
      </c>
      <c r="B17" s="273" t="s">
        <v>1185</v>
      </c>
      <c r="C17" s="264">
        <v>6</v>
      </c>
      <c r="D17" s="141">
        <v>2677849</v>
      </c>
    </row>
    <row r="18" spans="1:4" s="2" customFormat="1" x14ac:dyDescent="0.2">
      <c r="A18" s="272" t="s">
        <v>1186</v>
      </c>
      <c r="B18" s="273" t="s">
        <v>1187</v>
      </c>
      <c r="C18" s="264">
        <v>7</v>
      </c>
      <c r="D18" s="141">
        <v>4688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77007</v>
      </c>
    </row>
    <row r="23" spans="1:4" s="2" customFormat="1" x14ac:dyDescent="0.2">
      <c r="A23" s="270" t="s">
        <v>3033</v>
      </c>
      <c r="B23" s="271" t="s">
        <v>3034</v>
      </c>
      <c r="C23" s="264">
        <v>12</v>
      </c>
      <c r="D23" s="141">
        <v>160329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9562874</v>
      </c>
    </row>
    <row r="31" spans="1:4" s="2" customFormat="1" x14ac:dyDescent="0.2">
      <c r="A31" s="272"/>
      <c r="B31" s="271" t="s">
        <v>4041</v>
      </c>
      <c r="C31" s="264">
        <v>20</v>
      </c>
      <c r="D31" s="141"/>
    </row>
    <row r="32" spans="1:4" s="2" customFormat="1" x14ac:dyDescent="0.2">
      <c r="A32" s="270" t="s">
        <v>1181</v>
      </c>
      <c r="B32" s="271" t="s">
        <v>3081</v>
      </c>
      <c r="C32" s="264">
        <v>21</v>
      </c>
      <c r="D32" s="140">
        <f>SUM(D33:D39)</f>
        <v>9402090</v>
      </c>
    </row>
    <row r="33" spans="1:4" s="2" customFormat="1" x14ac:dyDescent="0.2">
      <c r="A33" s="272" t="s">
        <v>1182</v>
      </c>
      <c r="B33" s="273" t="s">
        <v>1183</v>
      </c>
      <c r="C33" s="264">
        <v>22</v>
      </c>
      <c r="D33" s="141">
        <v>7309275</v>
      </c>
    </row>
    <row r="34" spans="1:4" s="2" customFormat="1" x14ac:dyDescent="0.2">
      <c r="A34" s="272" t="s">
        <v>1184</v>
      </c>
      <c r="B34" s="273" t="s">
        <v>1185</v>
      </c>
      <c r="C34" s="264">
        <v>23</v>
      </c>
      <c r="D34" s="141">
        <v>1994919</v>
      </c>
    </row>
    <row r="35" spans="1:4" s="2" customFormat="1" x14ac:dyDescent="0.2">
      <c r="A35" s="272" t="s">
        <v>1186</v>
      </c>
      <c r="B35" s="273" t="s">
        <v>1187</v>
      </c>
      <c r="C35" s="264">
        <v>24</v>
      </c>
      <c r="D35" s="141">
        <v>4175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93721</v>
      </c>
    </row>
    <row r="40" spans="1:4" s="2" customFormat="1" x14ac:dyDescent="0.2">
      <c r="A40" s="275" t="s">
        <v>3033</v>
      </c>
      <c r="B40" s="271" t="s">
        <v>3034</v>
      </c>
      <c r="C40" s="264">
        <v>29</v>
      </c>
      <c r="D40" s="141">
        <v>160784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1586130</v>
      </c>
    </row>
    <row r="48" spans="1:4" s="2" customFormat="1" x14ac:dyDescent="0.2">
      <c r="A48" s="278"/>
      <c r="B48" s="271" t="s">
        <v>3084</v>
      </c>
      <c r="C48" s="264">
        <v>37</v>
      </c>
      <c r="D48" s="140">
        <f>D49+D54+D90+D95</f>
        <v>22743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22498</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22498</v>
      </c>
    </row>
    <row r="61" spans="1:4" s="2" customFormat="1" x14ac:dyDescent="0.2">
      <c r="A61" s="272"/>
      <c r="B61" s="273" t="s">
        <v>1568</v>
      </c>
      <c r="C61" s="264">
        <v>50</v>
      </c>
      <c r="D61" s="141">
        <v>20809</v>
      </c>
    </row>
    <row r="62" spans="1:4" s="2" customFormat="1" x14ac:dyDescent="0.2">
      <c r="A62" s="272"/>
      <c r="B62" s="273" t="s">
        <v>1569</v>
      </c>
      <c r="C62" s="264">
        <v>51</v>
      </c>
      <c r="D62" s="141">
        <v>1689</v>
      </c>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245</v>
      </c>
    </row>
    <row r="91" spans="1:4" s="2" customFormat="1" x14ac:dyDescent="0.2">
      <c r="A91" s="270"/>
      <c r="B91" s="273" t="s">
        <v>1568</v>
      </c>
      <c r="C91" s="264">
        <v>80</v>
      </c>
      <c r="D91" s="141"/>
    </row>
    <row r="92" spans="1:4" s="2" customFormat="1" x14ac:dyDescent="0.2">
      <c r="A92" s="270"/>
      <c r="B92" s="273" t="s">
        <v>1569</v>
      </c>
      <c r="C92" s="264">
        <v>81</v>
      </c>
      <c r="D92" s="141">
        <v>245</v>
      </c>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1563387</v>
      </c>
    </row>
    <row r="102" spans="1:5" s="2" customFormat="1" x14ac:dyDescent="0.2">
      <c r="A102" s="272"/>
      <c r="B102" s="280" t="s">
        <v>4041</v>
      </c>
      <c r="C102" s="264">
        <v>91</v>
      </c>
      <c r="D102" s="141">
        <v>14715</v>
      </c>
    </row>
    <row r="103" spans="1:5" s="2" customFormat="1" x14ac:dyDescent="0.2">
      <c r="A103" s="272" t="s">
        <v>1181</v>
      </c>
      <c r="B103" s="280" t="s">
        <v>1365</v>
      </c>
      <c r="C103" s="264">
        <v>92</v>
      </c>
      <c r="D103" s="141">
        <v>1548672</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Liljana Hudoletnjak,mag.oec.</v>
      </c>
      <c r="B109" s="291"/>
      <c r="C109" s="293"/>
      <c r="D109" s="293"/>
      <c r="E109" s="291"/>
    </row>
    <row r="110" spans="1:5" s="292" customFormat="1" ht="15" customHeight="1" x14ac:dyDescent="0.2">
      <c r="A110" s="291" t="str">
        <f>IF(RefStr!H27="","Telefon za kontakt: _________________","Telefon za kontakt: " &amp; RefStr!H27)</f>
        <v>Telefon za kontakt: 042330844</v>
      </c>
      <c r="B110" s="291"/>
      <c r="E110" s="291"/>
    </row>
    <row r="111" spans="1:5" s="292" customFormat="1" ht="15" customHeight="1" x14ac:dyDescent="0.2">
      <c r="A111" s="291" t="str">
        <f>IF(RefStr!H33="","Odgovorna osoba: _____________________________","Odgovorna osoba: " &amp; RefStr!H33)</f>
        <v>Odgovorna osoba: Zdravka Grđan,prof.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0" activePane="bottomLeft" state="frozen"/>
      <selection pane="bottomLeft" activeCell="C24" sqref="C2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19214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2019-01-31T08:18:34Z</cp:lastPrinted>
  <dcterms:created xsi:type="dcterms:W3CDTF">2001-11-21T09:32:18Z</dcterms:created>
  <dcterms:modified xsi:type="dcterms:W3CDTF">2019-01-31T08:19:20Z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